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444\общая\ПРОЧЕЕ\СД 2020\декабрь\"/>
    </mc:Choice>
  </mc:AlternateContent>
  <bookViews>
    <workbookView xWindow="0" yWindow="0" windowWidth="28800" windowHeight="13425"/>
  </bookViews>
  <sheets>
    <sheet name="2020" sheetId="1" r:id="rId1"/>
  </sheets>
  <definedNames>
    <definedName name="_xlnm._FilterDatabase" localSheetId="0" hidden="1">'2020'!$A$15:$H$274</definedName>
    <definedName name="_xlnm.Print_Titles" localSheetId="0">'2020'!$15:$15</definedName>
  </definedNames>
  <calcPr calcId="152511"/>
</workbook>
</file>

<file path=xl/calcChain.xml><?xml version="1.0" encoding="utf-8"?>
<calcChain xmlns="http://schemas.openxmlformats.org/spreadsheetml/2006/main">
  <c r="F147" i="1" l="1"/>
  <c r="F141" i="1"/>
  <c r="F183" i="1" l="1"/>
  <c r="H241" i="1"/>
  <c r="G241" i="1"/>
  <c r="H240" i="1"/>
  <c r="G240" i="1"/>
  <c r="H239" i="1"/>
  <c r="G239" i="1"/>
  <c r="F239" i="1"/>
  <c r="F240" i="1"/>
  <c r="F241" i="1"/>
  <c r="F246" i="1" l="1"/>
  <c r="F249" i="1"/>
  <c r="F211" i="1"/>
  <c r="F170" i="1"/>
  <c r="H85" i="1"/>
  <c r="G85" i="1"/>
  <c r="F85" i="1" l="1"/>
  <c r="H89" i="1"/>
  <c r="H88" i="1" s="1"/>
  <c r="H87" i="1" s="1"/>
  <c r="G89" i="1"/>
  <c r="G88" i="1" s="1"/>
  <c r="G87" i="1" s="1"/>
  <c r="F89" i="1"/>
  <c r="F88" i="1" s="1"/>
  <c r="F87" i="1" s="1"/>
  <c r="F42" i="1" l="1"/>
  <c r="F238" i="1" l="1"/>
  <c r="F67" i="1"/>
  <c r="F75" i="1"/>
  <c r="F71" i="1" l="1"/>
  <c r="H268" i="1" l="1"/>
  <c r="G268" i="1"/>
  <c r="H267" i="1"/>
  <c r="H266" i="1" s="1"/>
  <c r="G267" i="1"/>
  <c r="G266" i="1" s="1"/>
  <c r="F268" i="1"/>
  <c r="F267" i="1" s="1"/>
  <c r="F266" i="1" s="1"/>
  <c r="F144" i="1" l="1"/>
  <c r="F231" i="1"/>
  <c r="H252" i="1"/>
  <c r="H251" i="1" s="1"/>
  <c r="H250" i="1" s="1"/>
  <c r="G252" i="1"/>
  <c r="G251" i="1" s="1"/>
  <c r="G250" i="1" s="1"/>
  <c r="F252" i="1"/>
  <c r="F251" i="1" s="1"/>
  <c r="F250" i="1" s="1"/>
  <c r="H207" i="1" l="1"/>
  <c r="H231" i="1"/>
  <c r="F79" i="1" l="1"/>
  <c r="H76" i="1" l="1"/>
  <c r="F230" i="1" l="1"/>
  <c r="H206" i="1" l="1"/>
  <c r="H205" i="1" s="1"/>
  <c r="H204" i="1" s="1"/>
  <c r="G206" i="1"/>
  <c r="G205" i="1" s="1"/>
  <c r="G204" i="1" s="1"/>
  <c r="F206" i="1"/>
  <c r="F205" i="1" s="1"/>
  <c r="F204" i="1" s="1"/>
  <c r="H190" i="1"/>
  <c r="H189" i="1" s="1"/>
  <c r="H188" i="1" s="1"/>
  <c r="G190" i="1"/>
  <c r="G189" i="1" s="1"/>
  <c r="G188" i="1" s="1"/>
  <c r="F190" i="1"/>
  <c r="F189" i="1" s="1"/>
  <c r="F188" i="1" s="1"/>
  <c r="F53" i="1"/>
  <c r="H46" i="1"/>
  <c r="H45" i="1" s="1"/>
  <c r="H44" i="1" s="1"/>
  <c r="H43" i="1" s="1"/>
  <c r="F46" i="1"/>
  <c r="F45" i="1" s="1"/>
  <c r="F44" i="1" s="1"/>
  <c r="F43" i="1" s="1"/>
  <c r="G46" i="1"/>
  <c r="G45" i="1" s="1"/>
  <c r="G44" i="1" s="1"/>
  <c r="G43" i="1" s="1"/>
  <c r="H52" i="1" l="1"/>
  <c r="G52" i="1"/>
  <c r="H51" i="1"/>
  <c r="H50" i="1" s="1"/>
  <c r="H49" i="1" s="1"/>
  <c r="H48" i="1" s="1"/>
  <c r="G51" i="1"/>
  <c r="G50" i="1" s="1"/>
  <c r="G49" i="1" s="1"/>
  <c r="G48" i="1" s="1"/>
  <c r="F52" i="1"/>
  <c r="F51" i="1" s="1"/>
  <c r="F50" i="1" s="1"/>
  <c r="F49" i="1" s="1"/>
  <c r="F48" i="1" s="1"/>
  <c r="G78" i="1" l="1"/>
  <c r="G77" i="1" s="1"/>
  <c r="G76" i="1" s="1"/>
  <c r="F78" i="1"/>
  <c r="F77" i="1" s="1"/>
  <c r="F76" i="1" s="1"/>
  <c r="F133" i="1" l="1"/>
  <c r="H128" i="1"/>
  <c r="G128" i="1"/>
  <c r="F128" i="1"/>
  <c r="H214" i="1" l="1"/>
  <c r="G214" i="1"/>
  <c r="F214" i="1"/>
  <c r="H218" i="1"/>
  <c r="H217" i="1" s="1"/>
  <c r="H216" i="1" s="1"/>
  <c r="G218" i="1"/>
  <c r="G217" i="1" s="1"/>
  <c r="G216" i="1" s="1"/>
  <c r="F218" i="1"/>
  <c r="F217" i="1" s="1"/>
  <c r="F216" i="1" s="1"/>
  <c r="H199" i="1" l="1"/>
  <c r="H202" i="1"/>
  <c r="H201" i="1" s="1"/>
  <c r="H200" i="1" s="1"/>
  <c r="G202" i="1"/>
  <c r="G201" i="1" s="1"/>
  <c r="G200" i="1" s="1"/>
  <c r="F202" i="1"/>
  <c r="F201" i="1" s="1"/>
  <c r="F200" i="1" s="1"/>
  <c r="G71" i="1"/>
  <c r="G75" i="1"/>
  <c r="G59" i="1"/>
  <c r="G231" i="1" l="1"/>
  <c r="H66" i="1"/>
  <c r="G66" i="1"/>
  <c r="G65" i="1" s="1"/>
  <c r="G64" i="1" s="1"/>
  <c r="H65" i="1"/>
  <c r="H64" i="1" s="1"/>
  <c r="F66" i="1"/>
  <c r="F65" i="1" s="1"/>
  <c r="F64" i="1" s="1"/>
  <c r="H256" i="1" l="1"/>
  <c r="H255" i="1" s="1"/>
  <c r="H254" i="1" s="1"/>
  <c r="G256" i="1"/>
  <c r="G255" i="1" s="1"/>
  <c r="G254" i="1" s="1"/>
  <c r="F256" i="1"/>
  <c r="F255" i="1" s="1"/>
  <c r="F254" i="1" s="1"/>
  <c r="H146" i="1" l="1"/>
  <c r="H145" i="1" s="1"/>
  <c r="G146" i="1"/>
  <c r="G145" i="1" s="1"/>
  <c r="F146" i="1"/>
  <c r="F145" i="1" s="1"/>
  <c r="H210" i="1" l="1"/>
  <c r="G210" i="1"/>
  <c r="H209" i="1"/>
  <c r="H208" i="1" s="1"/>
  <c r="G209" i="1"/>
  <c r="G208" i="1" s="1"/>
  <c r="F210" i="1"/>
  <c r="F209" i="1" s="1"/>
  <c r="F208" i="1" s="1"/>
  <c r="F115" i="1"/>
  <c r="G151" i="1" l="1"/>
  <c r="H198" i="1" l="1"/>
  <c r="H197" i="1" s="1"/>
  <c r="H196" i="1" s="1"/>
  <c r="G198" i="1"/>
  <c r="G197" i="1" s="1"/>
  <c r="G196" i="1" s="1"/>
  <c r="F117" i="1" l="1"/>
  <c r="H123" i="1"/>
  <c r="H122" i="1" s="1"/>
  <c r="G123" i="1"/>
  <c r="G122" i="1" s="1"/>
  <c r="F123" i="1"/>
  <c r="F122" i="1" s="1"/>
  <c r="H114" i="1"/>
  <c r="G114" i="1"/>
  <c r="H113" i="1"/>
  <c r="G113" i="1"/>
  <c r="F114" i="1"/>
  <c r="F113" i="1" s="1"/>
  <c r="H132" i="1"/>
  <c r="H131" i="1" s="1"/>
  <c r="H127" i="1" s="1"/>
  <c r="H126" i="1" s="1"/>
  <c r="H125" i="1" s="1"/>
  <c r="G132" i="1"/>
  <c r="G131" i="1" s="1"/>
  <c r="F132" i="1"/>
  <c r="F131" i="1" s="1"/>
  <c r="F198" i="1"/>
  <c r="F197" i="1" s="1"/>
  <c r="F196" i="1" s="1"/>
  <c r="H260" i="1"/>
  <c r="H259" i="1" s="1"/>
  <c r="H258" i="1" s="1"/>
  <c r="G260" i="1"/>
  <c r="G259" i="1" s="1"/>
  <c r="G258" i="1" s="1"/>
  <c r="F260" i="1"/>
  <c r="F259" i="1" s="1"/>
  <c r="F258" i="1" s="1"/>
  <c r="H264" i="1"/>
  <c r="H263" i="1" s="1"/>
  <c r="H262" i="1" s="1"/>
  <c r="G264" i="1"/>
  <c r="G263" i="1" s="1"/>
  <c r="G262" i="1" s="1"/>
  <c r="F264" i="1"/>
  <c r="F263" i="1" s="1"/>
  <c r="F262" i="1" s="1"/>
  <c r="H226" i="1"/>
  <c r="H225" i="1" s="1"/>
  <c r="H224" i="1" s="1"/>
  <c r="G226" i="1"/>
  <c r="G225" i="1" s="1"/>
  <c r="G224" i="1" s="1"/>
  <c r="F226" i="1"/>
  <c r="F225" i="1" s="1"/>
  <c r="F224" i="1" s="1"/>
  <c r="F127" i="1" l="1"/>
  <c r="F126" i="1" s="1"/>
  <c r="F125" i="1" s="1"/>
  <c r="G127" i="1"/>
  <c r="G126" i="1" s="1"/>
  <c r="G125" i="1" s="1"/>
  <c r="H84" i="1"/>
  <c r="H83" i="1" s="1"/>
  <c r="G84" i="1"/>
  <c r="G83" i="1" s="1"/>
  <c r="H82" i="1" l="1"/>
  <c r="H81" i="1" s="1"/>
  <c r="G82" i="1"/>
  <c r="G81" i="1" s="1"/>
  <c r="F84" i="1"/>
  <c r="F83" i="1" s="1"/>
  <c r="F82" i="1" l="1"/>
  <c r="F81" i="1" s="1"/>
  <c r="H233" i="1"/>
  <c r="H232" i="1" s="1"/>
  <c r="G233" i="1"/>
  <c r="G232" i="1" s="1"/>
  <c r="H61" i="1" l="1"/>
  <c r="H60" i="1" s="1"/>
  <c r="G62" i="1"/>
  <c r="G61" i="1" s="1"/>
  <c r="G60" i="1" s="1"/>
  <c r="F62" i="1"/>
  <c r="F61" i="1" s="1"/>
  <c r="F60" i="1" s="1"/>
  <c r="F233" i="1" l="1"/>
  <c r="F232" i="1" s="1"/>
  <c r="H74" i="1" l="1"/>
  <c r="H73" i="1" s="1"/>
  <c r="H72" i="1" s="1"/>
  <c r="G74" i="1"/>
  <c r="G73" i="1" s="1"/>
  <c r="G72" i="1" s="1"/>
  <c r="F74" i="1"/>
  <c r="F151" i="1" l="1"/>
  <c r="H222" i="1"/>
  <c r="H221" i="1" s="1"/>
  <c r="H220" i="1" s="1"/>
  <c r="G222" i="1"/>
  <c r="G221" i="1" s="1"/>
  <c r="G220" i="1" s="1"/>
  <c r="F222" i="1"/>
  <c r="F221" i="1" s="1"/>
  <c r="F220" i="1" s="1"/>
  <c r="H230" i="1"/>
  <c r="H229" i="1" s="1"/>
  <c r="H228" i="1" s="1"/>
  <c r="G230" i="1"/>
  <c r="G229" i="1" s="1"/>
  <c r="G228" i="1" s="1"/>
  <c r="F229" i="1"/>
  <c r="F228" i="1" s="1"/>
  <c r="H179" i="1"/>
  <c r="H178" i="1" s="1"/>
  <c r="G179" i="1"/>
  <c r="G178" i="1" s="1"/>
  <c r="H120" i="1"/>
  <c r="H119" i="1" s="1"/>
  <c r="H118" i="1" s="1"/>
  <c r="G120" i="1"/>
  <c r="G119" i="1" s="1"/>
  <c r="F120" i="1"/>
  <c r="F119" i="1" s="1"/>
  <c r="H34" i="1"/>
  <c r="H33" i="1" s="1"/>
  <c r="H32" i="1" s="1"/>
  <c r="H31" i="1" s="1"/>
  <c r="H30" i="1" s="1"/>
  <c r="H29" i="1" s="1"/>
  <c r="G34" i="1"/>
  <c r="G33" i="1" s="1"/>
  <c r="G32" i="1" s="1"/>
  <c r="G31" i="1" s="1"/>
  <c r="G30" i="1" s="1"/>
  <c r="G29" i="1" s="1"/>
  <c r="F34" i="1"/>
  <c r="F33" i="1" s="1"/>
  <c r="F32" i="1" s="1"/>
  <c r="F31" i="1" s="1"/>
  <c r="F30" i="1" s="1"/>
  <c r="F29" i="1" s="1"/>
  <c r="H111" i="1"/>
  <c r="H110" i="1" s="1"/>
  <c r="H109" i="1" s="1"/>
  <c r="H108" i="1" s="1"/>
  <c r="H107" i="1" s="1"/>
  <c r="G111" i="1"/>
  <c r="G110" i="1" s="1"/>
  <c r="G109" i="1" s="1"/>
  <c r="G108" i="1" s="1"/>
  <c r="G107" i="1" s="1"/>
  <c r="F111" i="1"/>
  <c r="F110" i="1" s="1"/>
  <c r="F109" i="1" s="1"/>
  <c r="F108" i="1" l="1"/>
  <c r="F107" i="1" s="1"/>
  <c r="H117" i="1"/>
  <c r="H116" i="1" s="1"/>
  <c r="F118" i="1"/>
  <c r="G118" i="1"/>
  <c r="F140" i="1"/>
  <c r="F139" i="1" s="1"/>
  <c r="G140" i="1"/>
  <c r="G139" i="1" s="1"/>
  <c r="H140" i="1"/>
  <c r="H139" i="1" s="1"/>
  <c r="F143" i="1"/>
  <c r="F142" i="1" s="1"/>
  <c r="G143" i="1"/>
  <c r="G142" i="1" s="1"/>
  <c r="H143" i="1"/>
  <c r="H142" i="1" s="1"/>
  <c r="F150" i="1"/>
  <c r="F149" i="1" s="1"/>
  <c r="H150" i="1"/>
  <c r="H149" i="1" s="1"/>
  <c r="F155" i="1"/>
  <c r="F154" i="1" s="1"/>
  <c r="F153" i="1" s="1"/>
  <c r="G155" i="1"/>
  <c r="H155" i="1"/>
  <c r="H154" i="1" s="1"/>
  <c r="H153" i="1" s="1"/>
  <c r="F159" i="1"/>
  <c r="F158" i="1" s="1"/>
  <c r="F157" i="1" s="1"/>
  <c r="G159" i="1"/>
  <c r="G158" i="1" s="1"/>
  <c r="G157" i="1" s="1"/>
  <c r="H159" i="1"/>
  <c r="H158" i="1" s="1"/>
  <c r="H157" i="1" s="1"/>
  <c r="F163" i="1"/>
  <c r="F162" i="1" s="1"/>
  <c r="F161" i="1" s="1"/>
  <c r="G163" i="1"/>
  <c r="G162" i="1" s="1"/>
  <c r="G161" i="1" s="1"/>
  <c r="H163" i="1"/>
  <c r="H162" i="1" s="1"/>
  <c r="H161" i="1" s="1"/>
  <c r="G167" i="1"/>
  <c r="F176" i="1"/>
  <c r="F175" i="1" s="1"/>
  <c r="G176" i="1"/>
  <c r="G175" i="1" s="1"/>
  <c r="G174" i="1" s="1"/>
  <c r="G173" i="1" s="1"/>
  <c r="G172" i="1" s="1"/>
  <c r="G171" i="1" s="1"/>
  <c r="H176" i="1"/>
  <c r="H175" i="1" s="1"/>
  <c r="H174" i="1" s="1"/>
  <c r="H173" i="1" s="1"/>
  <c r="H172" i="1" s="1"/>
  <c r="H171" i="1" s="1"/>
  <c r="F179" i="1"/>
  <c r="F178" i="1" s="1"/>
  <c r="F186" i="1"/>
  <c r="F185" i="1" s="1"/>
  <c r="F184" i="1" s="1"/>
  <c r="G186" i="1"/>
  <c r="G185" i="1" s="1"/>
  <c r="G184" i="1" s="1"/>
  <c r="H186" i="1"/>
  <c r="H185" i="1" s="1"/>
  <c r="H184" i="1" s="1"/>
  <c r="F194" i="1"/>
  <c r="F193" i="1" s="1"/>
  <c r="F192" i="1" s="1"/>
  <c r="G194" i="1"/>
  <c r="G193" i="1" s="1"/>
  <c r="G192" i="1" s="1"/>
  <c r="H194" i="1"/>
  <c r="H193" i="1" s="1"/>
  <c r="H192" i="1" s="1"/>
  <c r="F213" i="1"/>
  <c r="F212" i="1" s="1"/>
  <c r="G213" i="1"/>
  <c r="G212" i="1" s="1"/>
  <c r="H213" i="1"/>
  <c r="H212" i="1" s="1"/>
  <c r="F237" i="1"/>
  <c r="F236" i="1" s="1"/>
  <c r="F235" i="1" s="1"/>
  <c r="G237" i="1"/>
  <c r="G236" i="1" s="1"/>
  <c r="G235" i="1" s="1"/>
  <c r="H237" i="1"/>
  <c r="H236" i="1" s="1"/>
  <c r="H235" i="1" s="1"/>
  <c r="F245" i="1"/>
  <c r="F244" i="1" s="1"/>
  <c r="G245" i="1"/>
  <c r="G244" i="1" s="1"/>
  <c r="H245" i="1"/>
  <c r="H244" i="1" s="1"/>
  <c r="F248" i="1"/>
  <c r="F247" i="1" s="1"/>
  <c r="G248" i="1"/>
  <c r="G247" i="1" s="1"/>
  <c r="H248" i="1"/>
  <c r="H247" i="1" s="1"/>
  <c r="F272" i="1"/>
  <c r="F271" i="1" s="1"/>
  <c r="F270" i="1" s="1"/>
  <c r="G272" i="1"/>
  <c r="G271" i="1" s="1"/>
  <c r="G270" i="1" s="1"/>
  <c r="H272" i="1"/>
  <c r="H271" i="1" s="1"/>
  <c r="H270" i="1" s="1"/>
  <c r="F148" i="1" l="1"/>
  <c r="F138" i="1"/>
  <c r="G154" i="1"/>
  <c r="G153" i="1" s="1"/>
  <c r="G150" i="1"/>
  <c r="H148" i="1"/>
  <c r="H138" i="1"/>
  <c r="G138" i="1"/>
  <c r="G117" i="1"/>
  <c r="G116" i="1" s="1"/>
  <c r="F116" i="1"/>
  <c r="G169" i="1"/>
  <c r="G168" i="1" s="1"/>
  <c r="H243" i="1"/>
  <c r="H183" i="1" s="1"/>
  <c r="H182" i="1" s="1"/>
  <c r="H181" i="1" s="1"/>
  <c r="G243" i="1"/>
  <c r="G183" i="1" s="1"/>
  <c r="G182" i="1" s="1"/>
  <c r="G181" i="1" s="1"/>
  <c r="F174" i="1"/>
  <c r="F173" i="1" s="1"/>
  <c r="F172" i="1" s="1"/>
  <c r="F171" i="1" s="1"/>
  <c r="H167" i="1"/>
  <c r="H169" i="1"/>
  <c r="H168" i="1" s="1"/>
  <c r="F167" i="1"/>
  <c r="F169" i="1"/>
  <c r="F168" i="1" s="1"/>
  <c r="G166" i="1"/>
  <c r="G165" i="1"/>
  <c r="F243" i="1"/>
  <c r="F137" i="1" l="1"/>
  <c r="F136" i="1" s="1"/>
  <c r="G149" i="1"/>
  <c r="G148" i="1" s="1"/>
  <c r="G137" i="1" s="1"/>
  <c r="G136" i="1" s="1"/>
  <c r="G135" i="1" s="1"/>
  <c r="F182" i="1"/>
  <c r="F181" i="1" s="1"/>
  <c r="H137" i="1"/>
  <c r="H136" i="1" s="1"/>
  <c r="F165" i="1"/>
  <c r="F166" i="1"/>
  <c r="H165" i="1"/>
  <c r="H166" i="1"/>
  <c r="H105" i="1"/>
  <c r="H104" i="1" s="1"/>
  <c r="H103" i="1" s="1"/>
  <c r="G105" i="1"/>
  <c r="G104" i="1" s="1"/>
  <c r="G103" i="1" s="1"/>
  <c r="F105" i="1"/>
  <c r="F104" i="1" s="1"/>
  <c r="F103" i="1" s="1"/>
  <c r="H101" i="1"/>
  <c r="H100" i="1" s="1"/>
  <c r="H99" i="1" s="1"/>
  <c r="H98" i="1" s="1"/>
  <c r="H97" i="1" s="1"/>
  <c r="G101" i="1"/>
  <c r="G100" i="1" s="1"/>
  <c r="G99" i="1" s="1"/>
  <c r="G98" i="1" s="1"/>
  <c r="G97" i="1" s="1"/>
  <c r="F101" i="1"/>
  <c r="F100" i="1" s="1"/>
  <c r="F99" i="1" s="1"/>
  <c r="F98" i="1" s="1"/>
  <c r="F97" i="1" s="1"/>
  <c r="H95" i="1"/>
  <c r="H94" i="1" s="1"/>
  <c r="H93" i="1" s="1"/>
  <c r="H92" i="1" s="1"/>
  <c r="H91" i="1" s="1"/>
  <c r="G95" i="1"/>
  <c r="G94" i="1" s="1"/>
  <c r="G93" i="1" s="1"/>
  <c r="G92" i="1" s="1"/>
  <c r="G91" i="1" s="1"/>
  <c r="F95" i="1"/>
  <c r="F94" i="1" s="1"/>
  <c r="F93" i="1" s="1"/>
  <c r="F92" i="1" s="1"/>
  <c r="F91" i="1" s="1"/>
  <c r="H58" i="1"/>
  <c r="H57" i="1" s="1"/>
  <c r="H56" i="1" s="1"/>
  <c r="G58" i="1"/>
  <c r="G57" i="1" s="1"/>
  <c r="G56" i="1" s="1"/>
  <c r="F58" i="1"/>
  <c r="F57" i="1" s="1"/>
  <c r="F56" i="1" s="1"/>
  <c r="H70" i="1"/>
  <c r="H69" i="1" s="1"/>
  <c r="H68" i="1" s="1"/>
  <c r="G70" i="1"/>
  <c r="G69" i="1" s="1"/>
  <c r="G68" i="1" s="1"/>
  <c r="F70" i="1"/>
  <c r="F69" i="1" s="1"/>
  <c r="F68" i="1" s="1"/>
  <c r="G80" i="1"/>
  <c r="H80" i="1"/>
  <c r="F80" i="1"/>
  <c r="H22" i="1"/>
  <c r="H21" i="1" s="1"/>
  <c r="H20" i="1" s="1"/>
  <c r="H19" i="1" s="1"/>
  <c r="G22" i="1"/>
  <c r="G21" i="1" s="1"/>
  <c r="G20" i="1" s="1"/>
  <c r="G19" i="1" s="1"/>
  <c r="H27" i="1"/>
  <c r="H26" i="1" s="1"/>
  <c r="H25" i="1" s="1"/>
  <c r="H24" i="1" s="1"/>
  <c r="G27" i="1"/>
  <c r="G26" i="1" s="1"/>
  <c r="G25" i="1" s="1"/>
  <c r="G24" i="1" s="1"/>
  <c r="F27" i="1"/>
  <c r="F26" i="1" s="1"/>
  <c r="F25" i="1" s="1"/>
  <c r="F24" i="1" s="1"/>
  <c r="F22" i="1"/>
  <c r="F21" i="1" s="1"/>
  <c r="F20" i="1" s="1"/>
  <c r="F19" i="1" s="1"/>
  <c r="H41" i="1"/>
  <c r="H40" i="1" s="1"/>
  <c r="H39" i="1" s="1"/>
  <c r="H38" i="1" s="1"/>
  <c r="H37" i="1" s="1"/>
  <c r="H36" i="1" s="1"/>
  <c r="G41" i="1"/>
  <c r="G40" i="1" s="1"/>
  <c r="G39" i="1" s="1"/>
  <c r="G38" i="1" s="1"/>
  <c r="G37" i="1" s="1"/>
  <c r="G36" i="1" s="1"/>
  <c r="F41" i="1"/>
  <c r="F40" i="1" s="1"/>
  <c r="F39" i="1" s="1"/>
  <c r="F38" i="1" s="1"/>
  <c r="F37" i="1" s="1"/>
  <c r="F36" i="1" s="1"/>
  <c r="G134" i="1" l="1"/>
  <c r="G55" i="1"/>
  <c r="G54" i="1" s="1"/>
  <c r="F135" i="1"/>
  <c r="F134" i="1" s="1"/>
  <c r="H55" i="1"/>
  <c r="H54" i="1" s="1"/>
  <c r="H135" i="1"/>
  <c r="H134" i="1" s="1"/>
  <c r="H18" i="1"/>
  <c r="G18" i="1"/>
  <c r="F18" i="1"/>
  <c r="H17" i="1" l="1"/>
  <c r="H16" i="1" s="1"/>
  <c r="G17" i="1"/>
  <c r="G16" i="1" s="1"/>
  <c r="F73" i="1"/>
  <c r="F72" i="1" s="1"/>
  <c r="F55" i="1" s="1"/>
  <c r="F54" i="1" l="1"/>
  <c r="F17" i="1" l="1"/>
  <c r="F16" i="1" s="1"/>
</calcChain>
</file>

<file path=xl/sharedStrings.xml><?xml version="1.0" encoding="utf-8"?>
<sst xmlns="http://schemas.openxmlformats.org/spreadsheetml/2006/main" count="709" uniqueCount="245">
  <si>
    <t>Наименование</t>
  </si>
  <si>
    <t>ЦСР</t>
  </si>
  <si>
    <t>ВР</t>
  </si>
  <si>
    <t>Рз</t>
  </si>
  <si>
    <t>ПР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</si>
  <si>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</si>
  <si>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</si>
  <si>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</si>
  <si>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06</t>
  </si>
  <si>
    <t>Закупка товаров, работ и услуг для обеспечения государственных (муниципальных) нужд</t>
  </si>
  <si>
    <t>200</t>
  </si>
  <si>
    <t>04</t>
  </si>
  <si>
    <t>01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</si>
  <si>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</si>
  <si>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</si>
  <si>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</si>
  <si>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</si>
  <si>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03</t>
  </si>
  <si>
    <t>500</t>
  </si>
  <si>
    <t>Пенсионное обеспечение</t>
  </si>
  <si>
    <t>09</t>
  </si>
  <si>
    <t>02</t>
  </si>
  <si>
    <t>05</t>
  </si>
  <si>
    <t>Другие вопросы в области национальной экономики</t>
  </si>
  <si>
    <t>Жилищное хозяйство</t>
  </si>
  <si>
    <t>07</t>
  </si>
  <si>
    <t>Другие общегосударственные вопросы</t>
  </si>
  <si>
    <t>13</t>
  </si>
  <si>
    <t>11</t>
  </si>
  <si>
    <t>Благоустройство</t>
  </si>
  <si>
    <t>14</t>
  </si>
  <si>
    <t>Дорожное хозяйство (дорожные фонды)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</si>
  <si>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</si>
  <si>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</si>
  <si>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</si>
  <si>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</si>
  <si>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Сумма
(тысяч рублей)</t>
  </si>
  <si>
    <t>1</t>
  </si>
  <si>
    <t>2</t>
  </si>
  <si>
    <t>3</t>
  </si>
  <si>
    <t>4</t>
  </si>
  <si>
    <t>2020 год</t>
  </si>
  <si>
    <t>08 0 00 00000</t>
  </si>
  <si>
    <t>Основные мероприятия "Обеспечения пожарной безопасности"</t>
  </si>
  <si>
    <t>Мероприятия в области пожарной безопасности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</si>
  <si>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</si>
  <si>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</si>
  <si>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08 1 02 00000</t>
  </si>
  <si>
    <t>08 1 02 11620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</si>
  <si>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</si>
  <si>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</si>
  <si>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08 2 01 00000</t>
  </si>
  <si>
    <t>08 2 01 11550</t>
  </si>
  <si>
    <t>Итого программные расходы</t>
  </si>
  <si>
    <t>Основное мероприятие "Развитие молодежной политики"</t>
  </si>
  <si>
    <t xml:space="preserve">Мероприятия в сфере молодежной политики  </t>
  </si>
  <si>
    <t>04  0 00 00000</t>
  </si>
  <si>
    <t>04 0 02 11680</t>
  </si>
  <si>
    <t>Основное мероприятие "Развитие физической культуры "</t>
  </si>
  <si>
    <t xml:space="preserve">Мероприятия по организации и проведение физкультурных спортивно-массовых  мероприятий </t>
  </si>
  <si>
    <t>04 0 01 00000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</si>
  <si>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</si>
  <si>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</si>
  <si>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>11 0 01 00000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</si>
  <si>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</si>
  <si>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</si>
  <si>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</si>
  <si>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</si>
  <si>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</si>
  <si>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>10 0 01 00000</t>
  </si>
  <si>
    <t>Мероприятия по  благоустройству территории и создание мест отдыха</t>
  </si>
  <si>
    <t>12 0 01 00000</t>
  </si>
  <si>
    <t>12 0 01 13280</t>
  </si>
  <si>
    <t>12 0 00 00000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</si>
  <si>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</si>
  <si>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</si>
  <si>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14 0 01 00000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</si>
  <si>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</si>
  <si>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</si>
  <si>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Итого непрограммные расходы</t>
  </si>
  <si>
    <t xml:space="preserve">Обеспечение деятельности органов местного самоуправления муниципального образования Шапкинского сельского поселения Тосненского района Ленинградской области </t>
  </si>
  <si>
    <t>91 0 00 00000</t>
  </si>
  <si>
    <t xml:space="preserve">Обеспечение деятельности аппаратов органов  местного самоуправления муниципального образования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</si>
  <si>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</si>
  <si>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</si>
  <si>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</si>
  <si>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</si>
  <si>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</si>
  <si>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</si>
  <si>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240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</si>
  <si>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</si>
  <si>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</si>
  <si>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>91 3 01 60600</t>
  </si>
  <si>
    <t>Межбюджетные тарнсферты</t>
  </si>
  <si>
    <t>Иные межбюджетные трансферты</t>
  </si>
  <si>
    <t>540</t>
  </si>
  <si>
    <t>91 3 01 60640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</si>
  <si>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</si>
  <si>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</si>
  <si>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</si>
  <si>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</si>
  <si>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Другие вопросы в области национальной безопасности и провоохранительной деятельиости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</si>
  <si>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</si>
  <si>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</si>
  <si>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</si>
  <si>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</si>
  <si>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</si>
  <si>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</si>
  <si>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</si>
  <si>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</si>
  <si>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</si>
  <si>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</si>
  <si>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</si>
  <si>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</si>
  <si>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</si>
  <si>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</si>
  <si>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</si>
  <si>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</si>
  <si>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</si>
  <si>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</si>
  <si>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</si>
  <si>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</si>
  <si>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</si>
  <si>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</si>
  <si>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99 9 01 10360</t>
  </si>
  <si>
    <t xml:space="preserve">Мероприятия по организации сбора и вывоза бытовых отходов 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</si>
  <si>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</si>
  <si>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</si>
  <si>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Мобилиционная и вневойсковая подготовка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</si>
  <si>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</si>
  <si>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99 9 01 96010</t>
  </si>
  <si>
    <t>Иные закупки товаров, работ и услуг для государственных (муниципальных) нужд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</si>
  <si>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</si>
  <si>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"Газификация Шапкинского сельского поселения"</t>
  </si>
  <si>
    <t>Муниципальная программа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</si>
  <si>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>Основное мероприятие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</si>
  <si>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 xml:space="preserve">РАСПРЕДЕЛЕНИЕ  </t>
  </si>
  <si>
    <t>Муниципальная программа "Безопасность на территории Шапкинкого сельского поселения Тосненского района Ленинградской области ".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</si>
  <si>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Лениградской области "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</si>
  <si>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</si>
  <si>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Физическая культура</t>
  </si>
  <si>
    <t>14 0 01 13180</t>
  </si>
  <si>
    <t>Уплата налогов,сборов и иных платежей</t>
  </si>
  <si>
    <t>2021 год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</si>
  <si>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</si>
  <si>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</si>
  <si>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</si>
  <si>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25 0 00 00000</t>
  </si>
  <si>
    <t>25 0 01 00000</t>
  </si>
  <si>
    <t>25 0 01 14310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</si>
  <si>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</si>
  <si>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26 0 00 00000</t>
  </si>
  <si>
    <t>26 0 01 00000</t>
  </si>
  <si>
    <t>26 0 01 S4660</t>
  </si>
  <si>
    <t>Муниципальная программа "Обеспечение доступным жильем граждан  Шапкинского сельского поселения Тосненского района Ленинградской области 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</si>
  <si>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</si>
  <si>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</si>
  <si>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</si>
  <si>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 xml:space="preserve">Социальные выплаты гражданам, кроме публичных нормативных социальных выплат
</t>
  </si>
  <si>
    <t>Социальное обеспечение населения</t>
  </si>
  <si>
    <t>10</t>
  </si>
  <si>
    <t>06 0 00 00000</t>
  </si>
  <si>
    <t>06 1 00 00000</t>
  </si>
  <si>
    <t>06 1 01 00000</t>
  </si>
  <si>
    <t>06 1 01 10750</t>
  </si>
  <si>
    <t>Мероприятия по содержанию объектов благоустройства на территории сельского поселения</t>
  </si>
  <si>
    <t>99 9 01 13280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</si>
  <si>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</si>
  <si>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Обеспечение проведения выборов и референдумов
</t>
  </si>
  <si>
    <t>99 9 01 12040</t>
  </si>
  <si>
    <t xml:space="preserve">Молодежная политика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</si>
  <si>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</si>
  <si>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Прочие мероприятия по обслуживанию и содержанию автомобильных дорог общего пользования местного значения</t>
  </si>
  <si>
    <t>92 9 01 00030</t>
  </si>
  <si>
    <t>10 0 01 10100</t>
  </si>
  <si>
    <t>10 0 01 10110</t>
  </si>
  <si>
    <t>10 0 01 S0140</t>
  </si>
  <si>
    <t>10 0 01 10120</t>
  </si>
  <si>
    <t>Коммунальное хозяйство</t>
  </si>
  <si>
    <t>850</t>
  </si>
  <si>
    <t>Уплата прочих налогов и сборов</t>
  </si>
  <si>
    <t>Основные мероприятия "Мероприятия по обеспечению общественного порядка и профилактике  правонарушений на территории Шапкинского сельского поселения Тосненского района Ленинградской области"</t>
  </si>
  <si>
    <t>Специальные расходы</t>
  </si>
  <si>
    <t>880</t>
  </si>
  <si>
    <t>11 0 01 S0200</t>
  </si>
  <si>
    <t>29 0 00 00000</t>
  </si>
  <si>
    <t>29 0 01 00000</t>
  </si>
  <si>
    <t>29 0 01 S4770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</si>
  <si>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</si>
  <si>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</si>
  <si>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на 2020 год и плановый период 2021 и 2022 годов </t>
  </si>
  <si>
    <t>2022 год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</si>
  <si>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</si>
  <si>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Приложение № 5</t>
  </si>
  <si>
    <t>99 9 01 10110</t>
  </si>
  <si>
    <t>25 0 01 S4310</t>
  </si>
  <si>
    <t xml:space="preserve">09 </t>
  </si>
  <si>
    <t>99 9 01 11620</t>
  </si>
  <si>
    <t>99 9 01 11680</t>
  </si>
  <si>
    <t>04 0 02 00000</t>
  </si>
  <si>
    <t>04 0 01 11300</t>
  </si>
  <si>
    <t>99 9 01 11300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</si>
  <si>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 » </t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</si>
  <si>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Безопасность и защита жизни граждан, проживающих на территории Шапкинского сельского поселения Тосненского района Ленинградской области от террористических и экстремистских актов".</t>
    </r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</si>
  <si>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  </r>
  </si>
  <si>
    <t>08 2 00 00000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</si>
  <si>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</si>
  <si>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99 9 01 13320</t>
  </si>
  <si>
    <t>Мероприятия по устойчивому развитию части территорий</t>
  </si>
  <si>
    <t>Основное мероприятие "Поддержка  проектов местных инициатив граждан"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</si>
  <si>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</si>
  <si>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</si>
  <si>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</si>
  <si>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999 01 S0140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</si>
  <si>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</si>
  <si>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Другие вопросы в области коммунального хозяйства</t>
  </si>
  <si>
    <t>99 9 01 10630</t>
  </si>
  <si>
    <t>от 24.12.2019    №  16</t>
  </si>
  <si>
    <t xml:space="preserve">Основное мероприятие "Обеспечение безопасности на водных объектах" </t>
  </si>
  <si>
    <t>Мероприятия по безопасности людей на водных объектах</t>
  </si>
  <si>
    <t>08 1 000 00000</t>
  </si>
  <si>
    <t xml:space="preserve">Подпрограмма "Обеспечение безопасности на водных объектах" </t>
  </si>
  <si>
    <t>08 3 03 00000</t>
  </si>
  <si>
    <t>08 3 03 13370</t>
  </si>
  <si>
    <t>08 3 00 00000</t>
  </si>
  <si>
    <t xml:space="preserve">Мероприятия  по увековечиванию памяти погибших при защите Отечества </t>
  </si>
  <si>
    <t>99 9 01 06040</t>
  </si>
  <si>
    <t>Мероприятия по созданию мест (площадок) накопления твердых коммунальных отходов</t>
  </si>
  <si>
    <t>999 01 S4790</t>
  </si>
  <si>
    <t>к решению совета депутатов Шапкинского сельского поселения  Тосненского района Ленинградской области</t>
  </si>
  <si>
    <t>к решению совета депутатов Шапкинского сельского поселения Тосненского райрна  Ленинградской области</t>
  </si>
  <si>
    <t>14 0 00 00000</t>
  </si>
  <si>
    <t>10 0 01 11120</t>
  </si>
  <si>
    <t>Строительство (реконструкция), включая проектирование автомобильных дорог общего пользования местного значения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</si>
  <si>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</si>
  <si>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обеспечению общественного порядка и профилактике  правонарушений на территории поселения</t>
  </si>
  <si>
    <t>99 9 01 11520</t>
  </si>
  <si>
    <t>99 9 01 60670</t>
  </si>
  <si>
    <r>
      <t xml:space="preserve">Мероприятия в области национальной экономики </t>
    </r>
    <r>
      <rPr>
        <sz val="10"/>
        <color indexed="10"/>
        <rFont val="Times New Roman"/>
        <family val="1"/>
        <charset val="204"/>
      </rPr>
      <t/>
    </r>
  </si>
  <si>
    <t>Мероприятия в области жилищного хозяйства</t>
  </si>
  <si>
    <t>99 9 01 13770</t>
  </si>
  <si>
    <t>11 0 01 04200</t>
  </si>
  <si>
    <t>Приложение №3</t>
  </si>
  <si>
    <t>99 9 03 13370</t>
  </si>
  <si>
    <t>от  18.12.2020 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</si>
</sst>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"/>
    <numFmt numFmtId="166" formatCode="?"/>
    <numFmt numFmtId="167" formatCode="#,##0.000"/>
    <numFmt numFmtId="168" formatCode="0.000"/>
    <numFmt numFmtId="169" formatCode="#,##0.00000"/>
    <numFmt numFmtId="170" formatCode="0000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3">
    <xf numFmtId="0" fontId="0" fillId="0" borderId="0"/>
    <xf numFmtId="0" fontId="4" fillId="2" borderId="1"/>
    <xf numFmtId="0" fontId="10" fillId="2" borderId="1"/>
    <xf numFmtId="0" fontId="10" fillId="2" borderId="1"/>
    <xf numFmtId="0" fontId="10" fillId="2" borderId="1"/>
    <xf numFmtId="0" fontId="1" fillId="2" borderId="1"/>
    <xf numFmtId="0" fontId="11" fillId="2" borderId="1"/>
    <xf numFmtId="0" fontId="11" fillId="2" borderId="1"/>
    <xf numFmtId="0" fontId="11" fillId="2" borderId="1"/>
    <xf numFmtId="0" fontId="11" fillId="2" borderId="1"/>
    <xf numFmtId="0" fontId="12" fillId="2" borderId="1"/>
    <xf numFmtId="0" fontId="11" fillId="2" borderId="1"/>
    <xf numFmtId="9" fontId="13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10" fillId="2" borderId="1"/>
  </cellStyleXfs>
  <cellXfs count="117">
    <xf numFmtId="0" fontId="0" fillId="0" borderId="0" xfId="0"/>
    <xf numFmtId="0" fontId="3" fillId="3" borderId="0" xfId="0" applyFont="1" applyFill="1" applyAlignment="1">
      <alignment horizontal="right"/>
    </xf>
    <xf numFmtId="0" fontId="5" fillId="3" borderId="0" xfId="0" applyFont="1" applyFill="1"/>
    <xf numFmtId="0" fontId="3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167" fontId="5" fillId="3" borderId="0" xfId="0" applyNumberFormat="1" applyFont="1" applyFill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3" fillId="3" borderId="6" xfId="1" applyFont="1" applyFill="1" applyBorder="1" applyAlignment="1">
      <alignment horizontal="left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168" fontId="7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2" fillId="3" borderId="7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169" fontId="3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top" wrapText="1"/>
    </xf>
    <xf numFmtId="169" fontId="3" fillId="3" borderId="5" xfId="0" applyNumberFormat="1" applyFont="1" applyFill="1" applyBorder="1" applyAlignment="1">
      <alignment horizontal="center" vertical="center"/>
    </xf>
    <xf numFmtId="49" fontId="3" fillId="3" borderId="2" xfId="3" applyNumberFormat="1" applyFont="1" applyFill="1" applyBorder="1" applyAlignment="1">
      <alignment horizontal="center" vertical="center" wrapText="1"/>
    </xf>
    <xf numFmtId="169" fontId="3" fillId="3" borderId="2" xfId="0" applyNumberFormat="1" applyFont="1" applyFill="1" applyBorder="1" applyAlignment="1">
      <alignment horizontal="center" vertical="center"/>
    </xf>
    <xf numFmtId="0" fontId="3" fillId="3" borderId="6" xfId="4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top"/>
    </xf>
    <xf numFmtId="169" fontId="3" fillId="3" borderId="2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horizontal="left" vertical="top" wrapText="1"/>
    </xf>
    <xf numFmtId="49" fontId="3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7" xfId="1" applyFont="1" applyFill="1" applyBorder="1" applyAlignment="1">
      <alignment horizontal="left" vertical="center" wrapText="1"/>
    </xf>
    <xf numFmtId="49" fontId="2" fillId="3" borderId="5" xfId="1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49" fontId="3" fillId="3" borderId="10" xfId="1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top" wrapText="1"/>
    </xf>
    <xf numFmtId="169" fontId="3" fillId="3" borderId="4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top" wrapText="1"/>
    </xf>
    <xf numFmtId="169" fontId="2" fillId="3" borderId="2" xfId="0" applyNumberFormat="1" applyFont="1" applyFill="1" applyBorder="1" applyAlignment="1">
      <alignment horizontal="center" vertical="top" wrapText="1"/>
    </xf>
    <xf numFmtId="0" fontId="15" fillId="3" borderId="0" xfId="0" applyFont="1" applyFill="1"/>
    <xf numFmtId="170" fontId="2" fillId="3" borderId="2" xfId="5" applyNumberFormat="1" applyFont="1" applyFill="1" applyBorder="1" applyAlignment="1">
      <alignment vertical="center" wrapText="1"/>
    </xf>
    <xf numFmtId="49" fontId="2" fillId="3" borderId="2" xfId="6" applyNumberFormat="1" applyFont="1" applyFill="1" applyBorder="1" applyAlignment="1">
      <alignment horizontal="center" vertical="center" wrapText="1"/>
    </xf>
    <xf numFmtId="170" fontId="3" fillId="3" borderId="2" xfId="5" applyNumberFormat="1" applyFont="1" applyFill="1" applyBorder="1" applyAlignment="1">
      <alignment vertical="center" wrapText="1"/>
    </xf>
    <xf numFmtId="49" fontId="3" fillId="3" borderId="2" xfId="5" applyNumberFormat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horizontal="center" vertical="center" wrapText="1"/>
    </xf>
    <xf numFmtId="170" fontId="3" fillId="3" borderId="2" xfId="6" applyNumberFormat="1" applyFont="1" applyFill="1" applyBorder="1" applyAlignment="1">
      <alignment horizontal="left" vertical="center" wrapText="1"/>
    </xf>
    <xf numFmtId="170" fontId="3" fillId="3" borderId="2" xfId="6" applyNumberFormat="1" applyFont="1" applyFill="1" applyBorder="1" applyAlignment="1">
      <alignment vertical="top" wrapText="1"/>
    </xf>
    <xf numFmtId="0" fontId="16" fillId="3" borderId="0" xfId="0" applyFont="1" applyFill="1"/>
    <xf numFmtId="0" fontId="2" fillId="3" borderId="2" xfId="2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9" fontId="3" fillId="3" borderId="5" xfId="0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vertical="center" wrapText="1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center" vertical="top"/>
    </xf>
    <xf numFmtId="0" fontId="17" fillId="0" borderId="0" xfId="0" applyFont="1" applyAlignment="1">
      <alignment horizontal="justify" vertical="center"/>
    </xf>
    <xf numFmtId="0" fontId="19" fillId="4" borderId="2" xfId="9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169" fontId="15" fillId="3" borderId="0" xfId="0" applyNumberFormat="1" applyFont="1" applyFill="1"/>
    <xf numFmtId="49" fontId="3" fillId="0" borderId="11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4" xfId="1" applyNumberFormat="1" applyFont="1" applyFill="1" applyBorder="1" applyAlignment="1">
      <alignment horizontal="center" vertical="top" wrapText="1"/>
    </xf>
    <xf numFmtId="49" fontId="2" fillId="3" borderId="5" xfId="1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/>
    </xf>
  </cellXfs>
  <cellStyles count="23">
    <cellStyle name="Обычный" xfId="0" builtinId="0"/>
    <cellStyle name="Обычный 2" xfId="1"/>
    <cellStyle name="Обычный 2 2" xfId="9"/>
    <cellStyle name="Обычный 2 2 2" xfId="20"/>
    <cellStyle name="Обычный 3" xfId="2"/>
    <cellStyle name="Обычный 3 2" xfId="8"/>
    <cellStyle name="Обычный 3 3" xfId="19"/>
    <cellStyle name="Обычный 3 4" xfId="7"/>
    <cellStyle name="Обычный 4" xfId="3"/>
    <cellStyle name="Обычный 4 2" xfId="10"/>
    <cellStyle name="Обычный 5" xfId="4"/>
    <cellStyle name="Обычный 5 2" xfId="21"/>
    <cellStyle name="Обычный 5 3" xfId="11"/>
    <cellStyle name="Обычный 7" xfId="5"/>
    <cellStyle name="Обычный 9" xfId="22"/>
    <cellStyle name="Обычный_Приложения 1-9 к бюджету 2007 Поправка" xfId="6"/>
    <cellStyle name="Процентный 2" xfId="12"/>
    <cellStyle name="Процентный 2 2" xfId="13"/>
    <cellStyle name="Финансовый 2" xfId="14"/>
    <cellStyle name="Финансовый 2 10" xfId="15"/>
    <cellStyle name="Финансовый 2 11" xfId="16"/>
    <cellStyle name="Финансовый 2 8" xfId="17"/>
    <cellStyle name="Финансовый 2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4"/>
  <sheetViews>
    <sheetView tabSelected="1" view="pageBreakPreview" topLeftCell="A137" zoomScaleSheetLayoutView="100" workbookViewId="0">
      <selection activeCell="F148" sqref="F148"/>
    </sheetView>
  </sheetViews>
  <sheetFormatPr defaultRowHeight="15" x14ac:dyDescent="0.25"/>
  <cols>
    <col min="1" max="1" width="70" style="99" customWidth="1"/>
    <col min="2" max="2" width="16.42578125" style="100" customWidth="1"/>
    <col min="3" max="5" width="7.42578125" style="100" customWidth="1"/>
    <col min="6" max="7" width="16.42578125" style="100" customWidth="1"/>
    <col min="8" max="8" width="19.85546875" style="100" customWidth="1"/>
    <col min="9" max="9" width="11.42578125" style="90" customWidth="1"/>
    <col min="10" max="10" width="12" style="90" bestFit="1" customWidth="1"/>
    <col min="11" max="16384" width="9.140625" style="90"/>
  </cols>
  <sheetData>
    <row r="1" spans="1:10" s="15" customFormat="1" ht="15.75" x14ac:dyDescent="0.25">
      <c r="A1" s="18"/>
      <c r="B1" s="17"/>
      <c r="C1" s="16"/>
      <c r="D1" s="16"/>
      <c r="E1" s="16"/>
      <c r="G1" s="27" t="s">
        <v>242</v>
      </c>
      <c r="H1" s="1"/>
      <c r="I1" s="2"/>
      <c r="J1" s="2"/>
    </row>
    <row r="2" spans="1:10" s="15" customFormat="1" ht="67.5" customHeight="1" x14ac:dyDescent="0.25">
      <c r="A2" s="18"/>
      <c r="B2" s="17"/>
      <c r="C2" s="16"/>
      <c r="D2" s="16"/>
      <c r="E2" s="16"/>
      <c r="G2" s="108" t="s">
        <v>229</v>
      </c>
      <c r="H2" s="108"/>
      <c r="I2" s="2"/>
      <c r="J2" s="2"/>
    </row>
    <row r="3" spans="1:10" s="15" customFormat="1" ht="21.75" customHeight="1" x14ac:dyDescent="0.25">
      <c r="A3" s="18"/>
      <c r="B3" s="17"/>
      <c r="C3" s="16"/>
      <c r="D3" s="16"/>
      <c r="E3" s="16"/>
      <c r="G3" s="109" t="s">
        <v>244</v>
      </c>
      <c r="H3" s="109"/>
      <c r="I3" s="2"/>
      <c r="J3" s="2"/>
    </row>
    <row r="4" spans="1:10" s="15" customFormat="1" ht="16.5" customHeight="1" x14ac:dyDescent="0.25">
      <c r="A4" s="18"/>
      <c r="B4" s="17"/>
      <c r="C4" s="16"/>
      <c r="D4" s="16"/>
      <c r="E4" s="16"/>
      <c r="G4" s="27" t="s">
        <v>193</v>
      </c>
      <c r="H4" s="1"/>
      <c r="I4" s="2"/>
      <c r="J4" s="2"/>
    </row>
    <row r="5" spans="1:10" s="15" customFormat="1" ht="66.75" customHeight="1" x14ac:dyDescent="0.25">
      <c r="A5" s="18"/>
      <c r="B5" s="17"/>
      <c r="C5" s="16"/>
      <c r="D5" s="16"/>
      <c r="E5" s="16"/>
      <c r="G5" s="108" t="s">
        <v>230</v>
      </c>
      <c r="H5" s="108"/>
      <c r="I5" s="2"/>
      <c r="J5" s="2"/>
    </row>
    <row r="6" spans="1:10" s="15" customFormat="1" ht="28.5" customHeight="1" x14ac:dyDescent="0.25">
      <c r="A6" s="18"/>
      <c r="B6" s="17"/>
      <c r="C6" s="16"/>
      <c r="D6" s="16"/>
      <c r="E6" s="16"/>
      <c r="G6" s="109" t="s">
        <v>217</v>
      </c>
      <c r="H6" s="109"/>
      <c r="I6" s="2"/>
      <c r="J6" s="2"/>
    </row>
    <row r="7" spans="1:10" s="15" customFormat="1" ht="24" customHeight="1" x14ac:dyDescent="0.25">
      <c r="A7" s="18"/>
      <c r="B7" s="17"/>
      <c r="C7" s="16"/>
      <c r="D7" s="16"/>
      <c r="E7" s="16"/>
      <c r="G7" s="27"/>
      <c r="H7" s="1"/>
      <c r="I7" s="2"/>
      <c r="J7" s="2"/>
    </row>
    <row r="8" spans="1:10" s="15" customFormat="1" ht="63" hidden="1" customHeight="1" x14ac:dyDescent="0.25">
      <c r="A8" s="18"/>
      <c r="B8" s="17"/>
      <c r="C8" s="16"/>
      <c r="D8" s="16"/>
      <c r="E8" s="16"/>
      <c r="G8" s="108"/>
      <c r="H8" s="108"/>
      <c r="I8" s="2"/>
      <c r="J8" s="2"/>
    </row>
    <row r="9" spans="1:10" s="15" customFormat="1" ht="28.5" customHeight="1" x14ac:dyDescent="0.25">
      <c r="A9" s="18"/>
      <c r="B9" s="17"/>
      <c r="C9" s="16"/>
      <c r="D9" s="16"/>
      <c r="E9" s="16"/>
      <c r="G9" s="116"/>
      <c r="H9" s="116"/>
      <c r="I9" s="2"/>
      <c r="J9" s="2"/>
    </row>
    <row r="10" spans="1:10" s="15" customFormat="1" ht="26.25" customHeight="1" x14ac:dyDescent="0.25">
      <c r="A10" s="110" t="s">
        <v>136</v>
      </c>
      <c r="B10" s="110"/>
      <c r="C10" s="110"/>
      <c r="D10" s="110"/>
      <c r="E10" s="110"/>
      <c r="F10" s="110"/>
      <c r="G10" s="110"/>
      <c r="H10" s="110"/>
    </row>
    <row r="11" spans="1:10" s="15" customFormat="1" ht="85.5" customHeight="1" x14ac:dyDescent="0.25">
      <c r="A11" s="110" t="s">
        <v>190</v>
      </c>
      <c r="B11" s="110"/>
      <c r="C11" s="110"/>
      <c r="D11" s="110"/>
      <c r="E11" s="110"/>
      <c r="F11" s="110"/>
      <c r="G11" s="110"/>
      <c r="H11" s="110"/>
    </row>
    <row r="12" spans="1:10" s="15" customFormat="1" ht="15.6" customHeight="1" x14ac:dyDescent="0.25">
      <c r="A12" s="79"/>
      <c r="B12" s="79"/>
      <c r="C12" s="79"/>
      <c r="D12" s="79"/>
      <c r="E12" s="79"/>
      <c r="F12" s="14"/>
    </row>
    <row r="13" spans="1:10" s="13" customFormat="1" ht="35.25" customHeight="1" x14ac:dyDescent="0.25">
      <c r="A13" s="112" t="s">
        <v>0</v>
      </c>
      <c r="B13" s="114" t="s">
        <v>1</v>
      </c>
      <c r="C13" s="114" t="s">
        <v>2</v>
      </c>
      <c r="D13" s="112" t="s">
        <v>3</v>
      </c>
      <c r="E13" s="112" t="s">
        <v>4</v>
      </c>
      <c r="F13" s="111" t="s">
        <v>36</v>
      </c>
      <c r="G13" s="111"/>
      <c r="H13" s="111"/>
    </row>
    <row r="14" spans="1:10" s="13" customFormat="1" ht="15.75" customHeight="1" x14ac:dyDescent="0.25">
      <c r="A14" s="113"/>
      <c r="B14" s="115"/>
      <c r="C14" s="115"/>
      <c r="D14" s="113"/>
      <c r="E14" s="113"/>
      <c r="F14" s="12" t="s">
        <v>41</v>
      </c>
      <c r="G14" s="12" t="s">
        <v>143</v>
      </c>
      <c r="H14" s="12" t="s">
        <v>191</v>
      </c>
    </row>
    <row r="15" spans="1:10" s="13" customFormat="1" ht="15.75" x14ac:dyDescent="0.25">
      <c r="A15" s="19" t="s">
        <v>37</v>
      </c>
      <c r="B15" s="19" t="s">
        <v>38</v>
      </c>
      <c r="C15" s="19" t="s">
        <v>39</v>
      </c>
      <c r="D15" s="19" t="s">
        <v>40</v>
      </c>
      <c r="E15" s="20">
        <v>5</v>
      </c>
      <c r="F15" s="21">
        <v>6</v>
      </c>
      <c r="G15" s="20">
        <v>7</v>
      </c>
      <c r="H15" s="21">
        <v>8</v>
      </c>
    </row>
    <row r="16" spans="1:10" s="82" customFormat="1" ht="15.75" x14ac:dyDescent="0.25">
      <c r="A16" s="80" t="s">
        <v>5</v>
      </c>
      <c r="B16" s="36"/>
      <c r="C16" s="35"/>
      <c r="D16" s="36"/>
      <c r="E16" s="36"/>
      <c r="F16" s="81">
        <f>F17+F134</f>
        <v>37458.452359999996</v>
      </c>
      <c r="G16" s="81">
        <f>G17+G134</f>
        <v>30315.881229999999</v>
      </c>
      <c r="H16" s="81">
        <f>H17+H134</f>
        <v>47960.749889999999</v>
      </c>
      <c r="I16" s="105"/>
      <c r="J16" s="105"/>
    </row>
    <row r="17" spans="1:8" s="82" customFormat="1" ht="15.75" x14ac:dyDescent="0.25">
      <c r="A17" s="78" t="s">
        <v>53</v>
      </c>
      <c r="B17" s="36"/>
      <c r="C17" s="35"/>
      <c r="D17" s="36"/>
      <c r="E17" s="36"/>
      <c r="F17" s="81">
        <f>F18+F36+F54+F80+F91+F97+F107+F116+F125</f>
        <v>28566.129429999997</v>
      </c>
      <c r="G17" s="81">
        <f>G18+G36+G54+G80+G91+G97+G107+G116+G125</f>
        <v>20182.310999999998</v>
      </c>
      <c r="H17" s="81">
        <f>H18+H36+H54+H80+H91+H97+H107+H116+H125</f>
        <v>36349.39</v>
      </c>
    </row>
    <row r="18" spans="1:8" s="82" customFormat="1" ht="69.75" customHeight="1" x14ac:dyDescent="0.25">
      <c r="A18" s="7" t="s">
        <v>206</v>
      </c>
      <c r="B18" s="10" t="s">
        <v>56</v>
      </c>
      <c r="C18" s="35"/>
      <c r="D18" s="36"/>
      <c r="E18" s="36"/>
      <c r="F18" s="32">
        <f>F19+F24</f>
        <v>57</v>
      </c>
      <c r="G18" s="32">
        <f>G19+G24</f>
        <v>0</v>
      </c>
      <c r="H18" s="32">
        <f>H19+H24</f>
        <v>0</v>
      </c>
    </row>
    <row r="19" spans="1:8" s="82" customFormat="1" ht="28.5" customHeight="1" x14ac:dyDescent="0.25">
      <c r="A19" s="11" t="s">
        <v>58</v>
      </c>
      <c r="B19" s="10" t="s">
        <v>60</v>
      </c>
      <c r="C19" s="35"/>
      <c r="D19" s="36"/>
      <c r="E19" s="36"/>
      <c r="F19" s="32">
        <f>F20</f>
        <v>17</v>
      </c>
      <c r="G19" s="32">
        <f t="shared" ref="G19:H22" si="0">G20</f>
        <v>0</v>
      </c>
      <c r="H19" s="32">
        <f t="shared" si="0"/>
        <v>0</v>
      </c>
    </row>
    <row r="20" spans="1:8" s="82" customFormat="1" ht="31.5" x14ac:dyDescent="0.25">
      <c r="A20" s="8" t="s">
        <v>59</v>
      </c>
      <c r="B20" s="9" t="s">
        <v>200</v>
      </c>
      <c r="C20" s="21"/>
      <c r="D20" s="19"/>
      <c r="E20" s="19"/>
      <c r="F20" s="40">
        <f>F21</f>
        <v>17</v>
      </c>
      <c r="G20" s="40">
        <f t="shared" si="0"/>
        <v>0</v>
      </c>
      <c r="H20" s="40">
        <f t="shared" si="0"/>
        <v>0</v>
      </c>
    </row>
    <row r="21" spans="1:8" s="82" customFormat="1" ht="31.5" x14ac:dyDescent="0.25">
      <c r="A21" s="8" t="s">
        <v>45</v>
      </c>
      <c r="B21" s="9" t="s">
        <v>200</v>
      </c>
      <c r="C21" s="21">
        <v>200</v>
      </c>
      <c r="D21" s="19"/>
      <c r="E21" s="19"/>
      <c r="F21" s="40">
        <f>F22</f>
        <v>17</v>
      </c>
      <c r="G21" s="40">
        <f t="shared" si="0"/>
        <v>0</v>
      </c>
      <c r="H21" s="40">
        <f t="shared" si="0"/>
        <v>0</v>
      </c>
    </row>
    <row r="22" spans="1:8" s="82" customFormat="1" ht="31.5" x14ac:dyDescent="0.25">
      <c r="A22" s="3" t="s">
        <v>46</v>
      </c>
      <c r="B22" s="9" t="s">
        <v>200</v>
      </c>
      <c r="C22" s="21">
        <v>240</v>
      </c>
      <c r="D22" s="19"/>
      <c r="E22" s="19"/>
      <c r="F22" s="40">
        <f>F23</f>
        <v>17</v>
      </c>
      <c r="G22" s="40">
        <f t="shared" si="0"/>
        <v>0</v>
      </c>
      <c r="H22" s="40">
        <f t="shared" si="0"/>
        <v>0</v>
      </c>
    </row>
    <row r="23" spans="1:8" s="82" customFormat="1" ht="15.75" x14ac:dyDescent="0.25">
      <c r="A23" s="3" t="s">
        <v>140</v>
      </c>
      <c r="B23" s="9" t="s">
        <v>200</v>
      </c>
      <c r="C23" s="21">
        <v>240</v>
      </c>
      <c r="D23" s="19" t="s">
        <v>28</v>
      </c>
      <c r="E23" s="19" t="s">
        <v>12</v>
      </c>
      <c r="F23" s="40">
        <v>17</v>
      </c>
      <c r="G23" s="40">
        <v>0</v>
      </c>
      <c r="H23" s="40">
        <v>0</v>
      </c>
    </row>
    <row r="24" spans="1:8" s="82" customFormat="1" ht="15.75" x14ac:dyDescent="0.25">
      <c r="A24" s="11" t="s">
        <v>54</v>
      </c>
      <c r="B24" s="10" t="s">
        <v>199</v>
      </c>
      <c r="C24" s="35"/>
      <c r="D24" s="36"/>
      <c r="E24" s="36"/>
      <c r="F24" s="32">
        <f>F25</f>
        <v>40</v>
      </c>
      <c r="G24" s="32">
        <f t="shared" ref="G24:H27" si="1">G25</f>
        <v>0</v>
      </c>
      <c r="H24" s="32">
        <f t="shared" si="1"/>
        <v>0</v>
      </c>
    </row>
    <row r="25" spans="1:8" s="82" customFormat="1" ht="15.75" x14ac:dyDescent="0.25">
      <c r="A25" s="8" t="s">
        <v>55</v>
      </c>
      <c r="B25" s="9" t="s">
        <v>57</v>
      </c>
      <c r="C25" s="21"/>
      <c r="D25" s="19"/>
      <c r="E25" s="19"/>
      <c r="F25" s="40">
        <f>F26</f>
        <v>40</v>
      </c>
      <c r="G25" s="40">
        <f t="shared" si="1"/>
        <v>0</v>
      </c>
      <c r="H25" s="40">
        <f t="shared" si="1"/>
        <v>0</v>
      </c>
    </row>
    <row r="26" spans="1:8" s="82" customFormat="1" ht="31.5" x14ac:dyDescent="0.25">
      <c r="A26" s="8" t="s">
        <v>45</v>
      </c>
      <c r="B26" s="9" t="s">
        <v>57</v>
      </c>
      <c r="C26" s="21">
        <v>200</v>
      </c>
      <c r="D26" s="19"/>
      <c r="E26" s="19"/>
      <c r="F26" s="40">
        <f>F27</f>
        <v>40</v>
      </c>
      <c r="G26" s="40">
        <f t="shared" si="1"/>
        <v>0</v>
      </c>
      <c r="H26" s="40">
        <f t="shared" si="1"/>
        <v>0</v>
      </c>
    </row>
    <row r="27" spans="1:8" s="82" customFormat="1" ht="31.5" x14ac:dyDescent="0.25">
      <c r="A27" s="3" t="s">
        <v>46</v>
      </c>
      <c r="B27" s="9" t="s">
        <v>57</v>
      </c>
      <c r="C27" s="21">
        <v>240</v>
      </c>
      <c r="D27" s="19"/>
      <c r="E27" s="19"/>
      <c r="F27" s="40">
        <f>F28</f>
        <v>40</v>
      </c>
      <c r="G27" s="40">
        <f t="shared" si="1"/>
        <v>0</v>
      </c>
      <c r="H27" s="40">
        <f t="shared" si="1"/>
        <v>0</v>
      </c>
    </row>
    <row r="28" spans="1:8" s="82" customFormat="1" ht="15.75" x14ac:dyDescent="0.25">
      <c r="A28" s="3" t="s">
        <v>170</v>
      </c>
      <c r="B28" s="9" t="s">
        <v>57</v>
      </c>
      <c r="C28" s="21">
        <v>240</v>
      </c>
      <c r="D28" s="19" t="s">
        <v>25</v>
      </c>
      <c r="E28" s="19" t="s">
        <v>25</v>
      </c>
      <c r="F28" s="40">
        <v>40</v>
      </c>
      <c r="G28" s="40">
        <v>0</v>
      </c>
      <c r="H28" s="40">
        <v>0</v>
      </c>
    </row>
    <row r="29" spans="1:8" s="82" customFormat="1" ht="47.25" hidden="1" x14ac:dyDescent="0.25">
      <c r="A29" s="83" t="s">
        <v>154</v>
      </c>
      <c r="B29" s="84" t="s">
        <v>161</v>
      </c>
      <c r="C29" s="35"/>
      <c r="D29" s="36"/>
      <c r="E29" s="36"/>
      <c r="F29" s="32">
        <f t="shared" ref="F29:F34" si="2">F30</f>
        <v>0</v>
      </c>
      <c r="G29" s="32">
        <f t="shared" ref="G29:H34" si="3">G30</f>
        <v>0</v>
      </c>
      <c r="H29" s="32">
        <f t="shared" si="3"/>
        <v>0</v>
      </c>
    </row>
    <row r="30" spans="1:8" s="82" customFormat="1" ht="15.75" hidden="1" x14ac:dyDescent="0.25">
      <c r="A30" s="85" t="s">
        <v>155</v>
      </c>
      <c r="B30" s="86" t="s">
        <v>162</v>
      </c>
      <c r="C30" s="21"/>
      <c r="D30" s="19"/>
      <c r="E30" s="19"/>
      <c r="F30" s="40">
        <f t="shared" si="2"/>
        <v>0</v>
      </c>
      <c r="G30" s="40">
        <f t="shared" si="3"/>
        <v>0</v>
      </c>
      <c r="H30" s="40">
        <f t="shared" si="3"/>
        <v>0</v>
      </c>
    </row>
    <row r="31" spans="1:8" s="82" customFormat="1" ht="31.5" hidden="1" x14ac:dyDescent="0.25">
      <c r="A31" s="85" t="s">
        <v>156</v>
      </c>
      <c r="B31" s="87" t="s">
        <v>163</v>
      </c>
      <c r="C31" s="21"/>
      <c r="D31" s="19"/>
      <c r="E31" s="19"/>
      <c r="F31" s="40">
        <f t="shared" si="2"/>
        <v>0</v>
      </c>
      <c r="G31" s="40">
        <f t="shared" si="3"/>
        <v>0</v>
      </c>
      <c r="H31" s="40">
        <f t="shared" si="3"/>
        <v>0</v>
      </c>
    </row>
    <row r="32" spans="1:8" s="82" customFormat="1" ht="47.25" hidden="1" x14ac:dyDescent="0.25">
      <c r="A32" s="88" t="s">
        <v>157</v>
      </c>
      <c r="B32" s="86" t="s">
        <v>164</v>
      </c>
      <c r="C32" s="21"/>
      <c r="D32" s="19"/>
      <c r="E32" s="19"/>
      <c r="F32" s="40">
        <f t="shared" si="2"/>
        <v>0</v>
      </c>
      <c r="G32" s="40">
        <f t="shared" si="3"/>
        <v>0</v>
      </c>
      <c r="H32" s="40">
        <f t="shared" si="3"/>
        <v>0</v>
      </c>
    </row>
    <row r="33" spans="1:8" s="82" customFormat="1" ht="15.75" hidden="1" x14ac:dyDescent="0.25">
      <c r="A33" s="88" t="s">
        <v>15</v>
      </c>
      <c r="B33" s="86" t="s">
        <v>164</v>
      </c>
      <c r="C33" s="21">
        <v>300</v>
      </c>
      <c r="D33" s="19"/>
      <c r="E33" s="19"/>
      <c r="F33" s="40">
        <f t="shared" si="2"/>
        <v>0</v>
      </c>
      <c r="G33" s="40">
        <f t="shared" si="3"/>
        <v>0</v>
      </c>
      <c r="H33" s="40">
        <f t="shared" si="3"/>
        <v>0</v>
      </c>
    </row>
    <row r="34" spans="1:8" s="82" customFormat="1" ht="34.5" hidden="1" customHeight="1" x14ac:dyDescent="0.25">
      <c r="A34" s="89" t="s">
        <v>158</v>
      </c>
      <c r="B34" s="86" t="s">
        <v>164</v>
      </c>
      <c r="C34" s="21">
        <v>320</v>
      </c>
      <c r="D34" s="19"/>
      <c r="E34" s="19"/>
      <c r="F34" s="40">
        <f t="shared" si="2"/>
        <v>0</v>
      </c>
      <c r="G34" s="40">
        <f t="shared" si="3"/>
        <v>0</v>
      </c>
      <c r="H34" s="40">
        <f t="shared" si="3"/>
        <v>0</v>
      </c>
    </row>
    <row r="35" spans="1:8" s="82" customFormat="1" ht="15.75" hidden="1" x14ac:dyDescent="0.25">
      <c r="A35" s="88" t="s">
        <v>159</v>
      </c>
      <c r="B35" s="86" t="s">
        <v>164</v>
      </c>
      <c r="C35" s="21">
        <v>320</v>
      </c>
      <c r="D35" s="19" t="s">
        <v>160</v>
      </c>
      <c r="E35" s="19" t="s">
        <v>17</v>
      </c>
      <c r="F35" s="49">
        <v>0</v>
      </c>
      <c r="G35" s="49">
        <v>0</v>
      </c>
      <c r="H35" s="49">
        <v>0</v>
      </c>
    </row>
    <row r="36" spans="1:8" s="82" customFormat="1" ht="52.5" customHeight="1" x14ac:dyDescent="0.25">
      <c r="A36" s="69" t="s">
        <v>137</v>
      </c>
      <c r="B36" s="64" t="s">
        <v>42</v>
      </c>
      <c r="C36" s="41"/>
      <c r="D36" s="64"/>
      <c r="E36" s="64"/>
      <c r="F36" s="32">
        <f>F37+F43+F48</f>
        <v>184</v>
      </c>
      <c r="G36" s="32">
        <f t="shared" ref="G36:H36" si="4">G37+G43+G48</f>
        <v>0</v>
      </c>
      <c r="H36" s="32">
        <f t="shared" si="4"/>
        <v>0</v>
      </c>
    </row>
    <row r="37" spans="1:8" s="82" customFormat="1" ht="106.5" customHeight="1" x14ac:dyDescent="0.25">
      <c r="A37" s="101" t="s">
        <v>204</v>
      </c>
      <c r="B37" s="64" t="s">
        <v>220</v>
      </c>
      <c r="C37" s="41"/>
      <c r="D37" s="64"/>
      <c r="E37" s="64"/>
      <c r="F37" s="32">
        <f>F38</f>
        <v>109.334</v>
      </c>
      <c r="G37" s="32">
        <f t="shared" ref="G37:H37" si="5">G38</f>
        <v>0</v>
      </c>
      <c r="H37" s="32">
        <f t="shared" si="5"/>
        <v>0</v>
      </c>
    </row>
    <row r="38" spans="1:8" ht="15.75" x14ac:dyDescent="0.25">
      <c r="A38" s="69" t="s">
        <v>43</v>
      </c>
      <c r="B38" s="64" t="s">
        <v>47</v>
      </c>
      <c r="C38" s="41"/>
      <c r="D38" s="64"/>
      <c r="E38" s="64"/>
      <c r="F38" s="32">
        <f>F39</f>
        <v>109.334</v>
      </c>
      <c r="G38" s="32">
        <f t="shared" ref="G38:H41" si="6">G39</f>
        <v>0</v>
      </c>
      <c r="H38" s="32">
        <f t="shared" si="6"/>
        <v>0</v>
      </c>
    </row>
    <row r="39" spans="1:8" ht="15.75" x14ac:dyDescent="0.25">
      <c r="A39" s="8" t="s">
        <v>44</v>
      </c>
      <c r="B39" s="31" t="s">
        <v>48</v>
      </c>
      <c r="C39" s="30"/>
      <c r="D39" s="31"/>
      <c r="E39" s="31"/>
      <c r="F39" s="40">
        <f>F40</f>
        <v>109.334</v>
      </c>
      <c r="G39" s="40">
        <f t="shared" si="6"/>
        <v>0</v>
      </c>
      <c r="H39" s="40">
        <f t="shared" si="6"/>
        <v>0</v>
      </c>
    </row>
    <row r="40" spans="1:8" ht="31.5" x14ac:dyDescent="0.25">
      <c r="A40" s="8" t="s">
        <v>45</v>
      </c>
      <c r="B40" s="31" t="s">
        <v>48</v>
      </c>
      <c r="C40" s="30">
        <v>200</v>
      </c>
      <c r="D40" s="31"/>
      <c r="E40" s="31"/>
      <c r="F40" s="40">
        <f>F41</f>
        <v>109.334</v>
      </c>
      <c r="G40" s="40">
        <f t="shared" si="6"/>
        <v>0</v>
      </c>
      <c r="H40" s="40">
        <f t="shared" si="6"/>
        <v>0</v>
      </c>
    </row>
    <row r="41" spans="1:8" ht="31.5" x14ac:dyDescent="0.25">
      <c r="A41" s="55" t="s">
        <v>46</v>
      </c>
      <c r="B41" s="31" t="s">
        <v>48</v>
      </c>
      <c r="C41" s="30">
        <v>240</v>
      </c>
      <c r="D41" s="31"/>
      <c r="E41" s="31"/>
      <c r="F41" s="40">
        <f>F42</f>
        <v>109.334</v>
      </c>
      <c r="G41" s="40">
        <f t="shared" si="6"/>
        <v>0</v>
      </c>
      <c r="H41" s="40">
        <f t="shared" si="6"/>
        <v>0</v>
      </c>
    </row>
    <row r="42" spans="1:8" ht="31.5" x14ac:dyDescent="0.25">
      <c r="A42" s="8" t="s">
        <v>49</v>
      </c>
      <c r="B42" s="31" t="s">
        <v>48</v>
      </c>
      <c r="C42" s="30">
        <v>240</v>
      </c>
      <c r="D42" s="31" t="s">
        <v>17</v>
      </c>
      <c r="E42" s="31" t="s">
        <v>20</v>
      </c>
      <c r="F42" s="40">
        <f>95+5+20+34-28.416-16.25</f>
        <v>109.334</v>
      </c>
      <c r="G42" s="40">
        <v>0</v>
      </c>
      <c r="H42" s="40">
        <v>0</v>
      </c>
    </row>
    <row r="43" spans="1:8" ht="63" x14ac:dyDescent="0.25">
      <c r="A43" s="101" t="s">
        <v>203</v>
      </c>
      <c r="B43" s="64" t="s">
        <v>205</v>
      </c>
      <c r="C43" s="30"/>
      <c r="D43" s="31"/>
      <c r="E43" s="31"/>
      <c r="F43" s="32">
        <f>F44</f>
        <v>0</v>
      </c>
      <c r="G43" s="32">
        <f t="shared" ref="G43:H46" si="7">G44</f>
        <v>0</v>
      </c>
      <c r="H43" s="32">
        <f t="shared" si="7"/>
        <v>0</v>
      </c>
    </row>
    <row r="44" spans="1:8" ht="63" x14ac:dyDescent="0.25">
      <c r="A44" s="69" t="s">
        <v>181</v>
      </c>
      <c r="B44" s="64" t="s">
        <v>51</v>
      </c>
      <c r="C44" s="41"/>
      <c r="D44" s="64"/>
      <c r="E44" s="64"/>
      <c r="F44" s="32">
        <f>F45</f>
        <v>0</v>
      </c>
      <c r="G44" s="32">
        <f t="shared" si="7"/>
        <v>0</v>
      </c>
      <c r="H44" s="32">
        <f t="shared" si="7"/>
        <v>0</v>
      </c>
    </row>
    <row r="45" spans="1:8" ht="63" x14ac:dyDescent="0.25">
      <c r="A45" s="8" t="s">
        <v>50</v>
      </c>
      <c r="B45" s="31" t="s">
        <v>52</v>
      </c>
      <c r="C45" s="30"/>
      <c r="D45" s="31"/>
      <c r="E45" s="31"/>
      <c r="F45" s="40">
        <f>F46</f>
        <v>0</v>
      </c>
      <c r="G45" s="40">
        <f t="shared" si="7"/>
        <v>0</v>
      </c>
      <c r="H45" s="40">
        <f t="shared" si="7"/>
        <v>0</v>
      </c>
    </row>
    <row r="46" spans="1:8" ht="31.5" x14ac:dyDescent="0.25">
      <c r="A46" s="8" t="s">
        <v>45</v>
      </c>
      <c r="B46" s="31" t="s">
        <v>52</v>
      </c>
      <c r="C46" s="30">
        <v>200</v>
      </c>
      <c r="D46" s="31"/>
      <c r="E46" s="31"/>
      <c r="F46" s="40">
        <f>F47</f>
        <v>0</v>
      </c>
      <c r="G46" s="40">
        <f t="shared" si="7"/>
        <v>0</v>
      </c>
      <c r="H46" s="40">
        <f t="shared" si="7"/>
        <v>0</v>
      </c>
    </row>
    <row r="47" spans="1:8" ht="31.5" x14ac:dyDescent="0.25">
      <c r="A47" s="55" t="s">
        <v>46</v>
      </c>
      <c r="B47" s="31" t="s">
        <v>52</v>
      </c>
      <c r="C47" s="30">
        <v>240</v>
      </c>
      <c r="D47" s="31"/>
      <c r="E47" s="31"/>
      <c r="F47" s="40">
        <v>0</v>
      </c>
      <c r="G47" s="40">
        <v>0</v>
      </c>
      <c r="H47" s="40">
        <v>0</v>
      </c>
    </row>
    <row r="48" spans="1:8" ht="31.5" x14ac:dyDescent="0.25">
      <c r="A48" s="103" t="s">
        <v>221</v>
      </c>
      <c r="B48" s="64" t="s">
        <v>224</v>
      </c>
      <c r="C48" s="30"/>
      <c r="D48" s="31"/>
      <c r="E48" s="31"/>
      <c r="F48" s="32">
        <f>F49</f>
        <v>74.665999999999997</v>
      </c>
      <c r="G48" s="32">
        <f t="shared" ref="G48:H48" si="8">G49</f>
        <v>0</v>
      </c>
      <c r="H48" s="32">
        <f t="shared" si="8"/>
        <v>0</v>
      </c>
    </row>
    <row r="49" spans="1:8" ht="31.5" x14ac:dyDescent="0.25">
      <c r="A49" s="103" t="s">
        <v>218</v>
      </c>
      <c r="B49" s="64" t="s">
        <v>222</v>
      </c>
      <c r="C49" s="41"/>
      <c r="D49" s="64"/>
      <c r="E49" s="64"/>
      <c r="F49" s="32">
        <f>F50</f>
        <v>74.665999999999997</v>
      </c>
      <c r="G49" s="32">
        <f t="shared" ref="G49:H52" si="9">G50</f>
        <v>0</v>
      </c>
      <c r="H49" s="32">
        <f t="shared" si="9"/>
        <v>0</v>
      </c>
    </row>
    <row r="50" spans="1:8" ht="15.75" x14ac:dyDescent="0.25">
      <c r="A50" s="104" t="s">
        <v>219</v>
      </c>
      <c r="B50" s="31" t="s">
        <v>223</v>
      </c>
      <c r="C50" s="30"/>
      <c r="D50" s="31"/>
      <c r="E50" s="31"/>
      <c r="F50" s="40">
        <f>F51</f>
        <v>74.665999999999997</v>
      </c>
      <c r="G50" s="40">
        <f t="shared" si="9"/>
        <v>0</v>
      </c>
      <c r="H50" s="40">
        <f t="shared" si="9"/>
        <v>0</v>
      </c>
    </row>
    <row r="51" spans="1:8" ht="31.5" x14ac:dyDescent="0.25">
      <c r="A51" s="8" t="s">
        <v>45</v>
      </c>
      <c r="B51" s="31" t="s">
        <v>223</v>
      </c>
      <c r="C51" s="30">
        <v>200</v>
      </c>
      <c r="D51" s="31"/>
      <c r="E51" s="31"/>
      <c r="F51" s="40">
        <f>F52</f>
        <v>74.665999999999997</v>
      </c>
      <c r="G51" s="40">
        <f t="shared" si="9"/>
        <v>0</v>
      </c>
      <c r="H51" s="40">
        <f t="shared" si="9"/>
        <v>0</v>
      </c>
    </row>
    <row r="52" spans="1:8" ht="31.5" x14ac:dyDescent="0.25">
      <c r="A52" s="55" t="s">
        <v>46</v>
      </c>
      <c r="B52" s="31" t="s">
        <v>223</v>
      </c>
      <c r="C52" s="30">
        <v>240</v>
      </c>
      <c r="D52" s="31"/>
      <c r="E52" s="31"/>
      <c r="F52" s="40">
        <f>F53</f>
        <v>74.665999999999997</v>
      </c>
      <c r="G52" s="40">
        <f t="shared" si="9"/>
        <v>0</v>
      </c>
      <c r="H52" s="40">
        <f t="shared" si="9"/>
        <v>0</v>
      </c>
    </row>
    <row r="53" spans="1:8" ht="31.5" x14ac:dyDescent="0.25">
      <c r="A53" s="8" t="s">
        <v>49</v>
      </c>
      <c r="B53" s="31" t="s">
        <v>223</v>
      </c>
      <c r="C53" s="30">
        <v>240</v>
      </c>
      <c r="D53" s="31" t="s">
        <v>17</v>
      </c>
      <c r="E53" s="31" t="s">
        <v>20</v>
      </c>
      <c r="F53" s="40">
        <f>30+28.416+16.25</f>
        <v>74.665999999999997</v>
      </c>
      <c r="G53" s="40">
        <v>0</v>
      </c>
      <c r="H53" s="40">
        <v>0</v>
      </c>
    </row>
    <row r="54" spans="1:8" ht="56.25" customHeight="1" x14ac:dyDescent="0.25">
      <c r="A54" s="7" t="s">
        <v>132</v>
      </c>
      <c r="B54" s="64" t="s">
        <v>68</v>
      </c>
      <c r="C54" s="30"/>
      <c r="D54" s="31"/>
      <c r="E54" s="31"/>
      <c r="F54" s="32">
        <f>F55</f>
        <v>4510.1849199999997</v>
      </c>
      <c r="G54" s="32">
        <f t="shared" ref="G54:H54" si="10">G55</f>
        <v>2423.9610000000002</v>
      </c>
      <c r="H54" s="32">
        <f t="shared" si="10"/>
        <v>0</v>
      </c>
    </row>
    <row r="55" spans="1:8" ht="78.75" x14ac:dyDescent="0.25">
      <c r="A55" s="7" t="s">
        <v>64</v>
      </c>
      <c r="B55" s="64" t="s">
        <v>69</v>
      </c>
      <c r="C55" s="41"/>
      <c r="D55" s="64"/>
      <c r="E55" s="64"/>
      <c r="F55" s="32">
        <f>F56+F60+F68+F72+F64+F76</f>
        <v>4510.1849199999997</v>
      </c>
      <c r="G55" s="32">
        <f>G56+G60+G68+G72</f>
        <v>2423.9610000000002</v>
      </c>
      <c r="H55" s="32">
        <f>H56+H60+H68+H72</f>
        <v>0</v>
      </c>
    </row>
    <row r="56" spans="1:8" ht="15.75" x14ac:dyDescent="0.25">
      <c r="A56" s="8" t="s">
        <v>65</v>
      </c>
      <c r="B56" s="31" t="s">
        <v>174</v>
      </c>
      <c r="C56" s="30"/>
      <c r="D56" s="31"/>
      <c r="E56" s="31"/>
      <c r="F56" s="40">
        <f>F57</f>
        <v>732.46100000000001</v>
      </c>
      <c r="G56" s="40">
        <f t="shared" ref="G56:H58" si="11">G57</f>
        <v>787.16000000000008</v>
      </c>
      <c r="H56" s="40">
        <f t="shared" si="11"/>
        <v>0</v>
      </c>
    </row>
    <row r="57" spans="1:8" ht="31.5" x14ac:dyDescent="0.25">
      <c r="A57" s="8" t="s">
        <v>45</v>
      </c>
      <c r="B57" s="31" t="s">
        <v>174</v>
      </c>
      <c r="C57" s="30">
        <v>200</v>
      </c>
      <c r="D57" s="31"/>
      <c r="E57" s="31"/>
      <c r="F57" s="40">
        <f>F58</f>
        <v>732.46100000000001</v>
      </c>
      <c r="G57" s="40">
        <f t="shared" si="11"/>
        <v>787.16000000000008</v>
      </c>
      <c r="H57" s="40">
        <f t="shared" si="11"/>
        <v>0</v>
      </c>
    </row>
    <row r="58" spans="1:8" ht="31.5" x14ac:dyDescent="0.25">
      <c r="A58" s="3" t="s">
        <v>46</v>
      </c>
      <c r="B58" s="31" t="s">
        <v>174</v>
      </c>
      <c r="C58" s="30">
        <v>240</v>
      </c>
      <c r="D58" s="31"/>
      <c r="E58" s="31"/>
      <c r="F58" s="40">
        <f>F59</f>
        <v>732.46100000000001</v>
      </c>
      <c r="G58" s="40">
        <f t="shared" si="11"/>
        <v>787.16000000000008</v>
      </c>
      <c r="H58" s="40">
        <f t="shared" si="11"/>
        <v>0</v>
      </c>
    </row>
    <row r="59" spans="1:8" ht="27" customHeight="1" x14ac:dyDescent="0.25">
      <c r="A59" s="71" t="s">
        <v>31</v>
      </c>
      <c r="B59" s="31" t="s">
        <v>174</v>
      </c>
      <c r="C59" s="30">
        <v>240</v>
      </c>
      <c r="D59" s="31" t="s">
        <v>11</v>
      </c>
      <c r="E59" s="31" t="s">
        <v>20</v>
      </c>
      <c r="F59" s="40">
        <v>732.46100000000001</v>
      </c>
      <c r="G59" s="40">
        <f>675.541+111.619</f>
        <v>787.16000000000008</v>
      </c>
      <c r="H59" s="40">
        <v>0</v>
      </c>
    </row>
    <row r="60" spans="1:8" ht="31.5" hidden="1" x14ac:dyDescent="0.25">
      <c r="A60" s="8" t="s">
        <v>66</v>
      </c>
      <c r="B60" s="9" t="s">
        <v>175</v>
      </c>
      <c r="C60" s="30"/>
      <c r="D60" s="31"/>
      <c r="E60" s="31"/>
      <c r="F60" s="40">
        <f>F61</f>
        <v>0</v>
      </c>
      <c r="G60" s="40">
        <f t="shared" ref="G60:H62" si="12">G61</f>
        <v>0</v>
      </c>
      <c r="H60" s="40">
        <f t="shared" si="12"/>
        <v>0</v>
      </c>
    </row>
    <row r="61" spans="1:8" ht="31.5" hidden="1" x14ac:dyDescent="0.25">
      <c r="A61" s="8" t="s">
        <v>45</v>
      </c>
      <c r="B61" s="9" t="s">
        <v>175</v>
      </c>
      <c r="C61" s="30">
        <v>200</v>
      </c>
      <c r="D61" s="31"/>
      <c r="E61" s="31"/>
      <c r="F61" s="40">
        <f>F62</f>
        <v>0</v>
      </c>
      <c r="G61" s="40">
        <f t="shared" si="12"/>
        <v>0</v>
      </c>
      <c r="H61" s="40">
        <f t="shared" si="12"/>
        <v>0</v>
      </c>
    </row>
    <row r="62" spans="1:8" ht="31.5" hidden="1" x14ac:dyDescent="0.25">
      <c r="A62" s="3" t="s">
        <v>46</v>
      </c>
      <c r="B62" s="9" t="s">
        <v>175</v>
      </c>
      <c r="C62" s="30">
        <v>240</v>
      </c>
      <c r="D62" s="31"/>
      <c r="E62" s="31"/>
      <c r="F62" s="40">
        <f>F63</f>
        <v>0</v>
      </c>
      <c r="G62" s="40">
        <f t="shared" si="12"/>
        <v>0</v>
      </c>
      <c r="H62" s="40">
        <v>0</v>
      </c>
    </row>
    <row r="63" spans="1:8" ht="15.75" hidden="1" x14ac:dyDescent="0.25">
      <c r="A63" s="71" t="s">
        <v>31</v>
      </c>
      <c r="B63" s="9" t="s">
        <v>175</v>
      </c>
      <c r="C63" s="30">
        <v>240</v>
      </c>
      <c r="D63" s="31" t="s">
        <v>11</v>
      </c>
      <c r="E63" s="31" t="s">
        <v>20</v>
      </c>
      <c r="F63" s="40">
        <v>0</v>
      </c>
      <c r="G63" s="40">
        <v>0</v>
      </c>
      <c r="H63" s="40">
        <v>0</v>
      </c>
    </row>
    <row r="64" spans="1:8" ht="31.5" x14ac:dyDescent="0.25">
      <c r="A64" s="70" t="s">
        <v>67</v>
      </c>
      <c r="B64" s="31" t="s">
        <v>175</v>
      </c>
      <c r="C64" s="30"/>
      <c r="D64" s="31"/>
      <c r="E64" s="31"/>
      <c r="F64" s="40">
        <f>F65</f>
        <v>100.83075999999997</v>
      </c>
      <c r="G64" s="40">
        <f t="shared" ref="G64:H66" si="13">G65</f>
        <v>0</v>
      </c>
      <c r="H64" s="40">
        <f t="shared" si="13"/>
        <v>0</v>
      </c>
    </row>
    <row r="65" spans="1:8" ht="31.5" x14ac:dyDescent="0.25">
      <c r="A65" s="8" t="s">
        <v>45</v>
      </c>
      <c r="B65" s="31" t="s">
        <v>175</v>
      </c>
      <c r="C65" s="30">
        <v>200</v>
      </c>
      <c r="D65" s="31"/>
      <c r="E65" s="31"/>
      <c r="F65" s="40">
        <f>F66</f>
        <v>100.83075999999997</v>
      </c>
      <c r="G65" s="40">
        <f t="shared" si="13"/>
        <v>0</v>
      </c>
      <c r="H65" s="40">
        <f t="shared" si="13"/>
        <v>0</v>
      </c>
    </row>
    <row r="66" spans="1:8" ht="31.5" x14ac:dyDescent="0.25">
      <c r="A66" s="3" t="s">
        <v>46</v>
      </c>
      <c r="B66" s="31" t="s">
        <v>175</v>
      </c>
      <c r="C66" s="30">
        <v>240</v>
      </c>
      <c r="D66" s="31"/>
      <c r="E66" s="31"/>
      <c r="F66" s="40">
        <f>F67</f>
        <v>100.83075999999997</v>
      </c>
      <c r="G66" s="40">
        <f t="shared" si="13"/>
        <v>0</v>
      </c>
      <c r="H66" s="40">
        <f t="shared" si="13"/>
        <v>0</v>
      </c>
    </row>
    <row r="67" spans="1:8" ht="15.75" x14ac:dyDescent="0.25">
      <c r="A67" s="71" t="s">
        <v>31</v>
      </c>
      <c r="B67" s="31" t="s">
        <v>175</v>
      </c>
      <c r="C67" s="30">
        <v>240</v>
      </c>
      <c r="D67" s="31" t="s">
        <v>11</v>
      </c>
      <c r="E67" s="31" t="s">
        <v>20</v>
      </c>
      <c r="F67" s="40">
        <f>550.32412-526.49288+35.99952+41</f>
        <v>100.83075999999997</v>
      </c>
      <c r="G67" s="40">
        <v>0</v>
      </c>
      <c r="H67" s="40">
        <v>0</v>
      </c>
    </row>
    <row r="68" spans="1:8" ht="33.75" customHeight="1" x14ac:dyDescent="0.25">
      <c r="A68" s="70" t="s">
        <v>67</v>
      </c>
      <c r="B68" s="31" t="s">
        <v>176</v>
      </c>
      <c r="C68" s="30"/>
      <c r="D68" s="31"/>
      <c r="E68" s="31"/>
      <c r="F68" s="40">
        <f>F69</f>
        <v>3037.5256000000004</v>
      </c>
      <c r="G68" s="40">
        <f t="shared" ref="G68:H70" si="14">G69</f>
        <v>931.80100000000004</v>
      </c>
      <c r="H68" s="40">
        <f t="shared" si="14"/>
        <v>0</v>
      </c>
    </row>
    <row r="69" spans="1:8" ht="31.5" x14ac:dyDescent="0.25">
      <c r="A69" s="8" t="s">
        <v>45</v>
      </c>
      <c r="B69" s="31" t="s">
        <v>176</v>
      </c>
      <c r="C69" s="30">
        <v>200</v>
      </c>
      <c r="D69" s="31"/>
      <c r="E69" s="31"/>
      <c r="F69" s="40">
        <f>F70</f>
        <v>3037.5256000000004</v>
      </c>
      <c r="G69" s="40">
        <f t="shared" si="14"/>
        <v>931.80100000000004</v>
      </c>
      <c r="H69" s="40">
        <f t="shared" si="14"/>
        <v>0</v>
      </c>
    </row>
    <row r="70" spans="1:8" ht="31.5" x14ac:dyDescent="0.25">
      <c r="A70" s="3" t="s">
        <v>46</v>
      </c>
      <c r="B70" s="31" t="s">
        <v>176</v>
      </c>
      <c r="C70" s="30">
        <v>240</v>
      </c>
      <c r="D70" s="31"/>
      <c r="E70" s="31"/>
      <c r="F70" s="40">
        <f>F71</f>
        <v>3037.5256000000004</v>
      </c>
      <c r="G70" s="40">
        <f t="shared" si="14"/>
        <v>931.80100000000004</v>
      </c>
      <c r="H70" s="40">
        <f t="shared" si="14"/>
        <v>0</v>
      </c>
    </row>
    <row r="71" spans="1:8" ht="25.5" customHeight="1" x14ac:dyDescent="0.25">
      <c r="A71" s="71" t="s">
        <v>31</v>
      </c>
      <c r="B71" s="31" t="s">
        <v>176</v>
      </c>
      <c r="C71" s="30">
        <v>240</v>
      </c>
      <c r="D71" s="31" t="s">
        <v>11</v>
      </c>
      <c r="E71" s="31" t="s">
        <v>20</v>
      </c>
      <c r="F71" s="40">
        <f>931.801+23.83124+1591.4+526.49288-35.99952</f>
        <v>3037.5256000000004</v>
      </c>
      <c r="G71" s="40">
        <f>1292.92-249.5-111.619</f>
        <v>931.80100000000004</v>
      </c>
      <c r="H71" s="40">
        <v>0</v>
      </c>
    </row>
    <row r="72" spans="1:8" ht="30.75" customHeight="1" x14ac:dyDescent="0.25">
      <c r="A72" s="8" t="s">
        <v>172</v>
      </c>
      <c r="B72" s="9" t="s">
        <v>177</v>
      </c>
      <c r="C72" s="30"/>
      <c r="D72" s="31"/>
      <c r="E72" s="31"/>
      <c r="F72" s="40">
        <f>F73</f>
        <v>571.36756000000003</v>
      </c>
      <c r="G72" s="40">
        <f t="shared" ref="G72:H76" si="15">G73</f>
        <v>705</v>
      </c>
      <c r="H72" s="40">
        <f t="shared" si="15"/>
        <v>0</v>
      </c>
    </row>
    <row r="73" spans="1:8" ht="31.5" x14ac:dyDescent="0.25">
      <c r="A73" s="8" t="s">
        <v>45</v>
      </c>
      <c r="B73" s="9" t="s">
        <v>177</v>
      </c>
      <c r="C73" s="30">
        <v>200</v>
      </c>
      <c r="D73" s="31"/>
      <c r="E73" s="31"/>
      <c r="F73" s="40">
        <f>F74</f>
        <v>571.36756000000003</v>
      </c>
      <c r="G73" s="40">
        <f t="shared" si="15"/>
        <v>705</v>
      </c>
      <c r="H73" s="40">
        <f t="shared" si="15"/>
        <v>0</v>
      </c>
    </row>
    <row r="74" spans="1:8" ht="31.5" x14ac:dyDescent="0.25">
      <c r="A74" s="3" t="s">
        <v>46</v>
      </c>
      <c r="B74" s="9" t="s">
        <v>177</v>
      </c>
      <c r="C74" s="30">
        <v>240</v>
      </c>
      <c r="D74" s="31"/>
      <c r="E74" s="31"/>
      <c r="F74" s="40">
        <f>F75</f>
        <v>571.36756000000003</v>
      </c>
      <c r="G74" s="40">
        <f t="shared" si="15"/>
        <v>705</v>
      </c>
      <c r="H74" s="40">
        <f t="shared" si="15"/>
        <v>0</v>
      </c>
    </row>
    <row r="75" spans="1:8" ht="15.75" x14ac:dyDescent="0.25">
      <c r="A75" s="71" t="s">
        <v>31</v>
      </c>
      <c r="B75" s="9" t="s">
        <v>177</v>
      </c>
      <c r="C75" s="30">
        <v>240</v>
      </c>
      <c r="D75" s="31" t="s">
        <v>11</v>
      </c>
      <c r="E75" s="31" t="s">
        <v>20</v>
      </c>
      <c r="F75" s="40">
        <f>704.199-23.83124-58-0.0002-10-41</f>
        <v>571.36756000000003</v>
      </c>
      <c r="G75" s="40">
        <f>455.5+249.5</f>
        <v>705</v>
      </c>
      <c r="H75" s="40">
        <v>0</v>
      </c>
    </row>
    <row r="76" spans="1:8" ht="36" customHeight="1" x14ac:dyDescent="0.25">
      <c r="A76" s="8" t="s">
        <v>233</v>
      </c>
      <c r="B76" s="9" t="s">
        <v>232</v>
      </c>
      <c r="C76" s="30"/>
      <c r="D76" s="31"/>
      <c r="E76" s="31"/>
      <c r="F76" s="40">
        <f>F77</f>
        <v>68</v>
      </c>
      <c r="G76" s="40">
        <f t="shared" si="15"/>
        <v>0</v>
      </c>
      <c r="H76" s="40">
        <f t="shared" si="15"/>
        <v>0</v>
      </c>
    </row>
    <row r="77" spans="1:8" ht="31.5" x14ac:dyDescent="0.25">
      <c r="A77" s="8" t="s">
        <v>188</v>
      </c>
      <c r="B77" s="9" t="s">
        <v>232</v>
      </c>
      <c r="C77" s="30">
        <v>400</v>
      </c>
      <c r="D77" s="31"/>
      <c r="E77" s="31"/>
      <c r="F77" s="40">
        <f>F78</f>
        <v>68</v>
      </c>
      <c r="G77" s="40">
        <f>G78</f>
        <v>0</v>
      </c>
      <c r="H77" s="40">
        <v>0</v>
      </c>
    </row>
    <row r="78" spans="1:8" ht="15.75" x14ac:dyDescent="0.25">
      <c r="A78" s="3" t="s">
        <v>189</v>
      </c>
      <c r="B78" s="9" t="s">
        <v>232</v>
      </c>
      <c r="C78" s="30">
        <v>410</v>
      </c>
      <c r="D78" s="31"/>
      <c r="E78" s="31"/>
      <c r="F78" s="40">
        <f>F79</f>
        <v>68</v>
      </c>
      <c r="G78" s="40">
        <f>G79</f>
        <v>0</v>
      </c>
      <c r="H78" s="40">
        <v>0</v>
      </c>
    </row>
    <row r="79" spans="1:8" ht="15.75" x14ac:dyDescent="0.25">
      <c r="A79" s="71" t="s">
        <v>31</v>
      </c>
      <c r="B79" s="9" t="s">
        <v>232</v>
      </c>
      <c r="C79" s="30">
        <v>410</v>
      </c>
      <c r="D79" s="31" t="s">
        <v>11</v>
      </c>
      <c r="E79" s="31" t="s">
        <v>20</v>
      </c>
      <c r="F79" s="40">
        <f>58+10</f>
        <v>68</v>
      </c>
      <c r="G79" s="40">
        <v>0</v>
      </c>
      <c r="H79" s="40">
        <v>0</v>
      </c>
    </row>
    <row r="80" spans="1:8" ht="47.25" x14ac:dyDescent="0.25">
      <c r="A80" s="28" t="s">
        <v>61</v>
      </c>
      <c r="B80" s="29" t="s">
        <v>62</v>
      </c>
      <c r="C80" s="30"/>
      <c r="D80" s="31"/>
      <c r="E80" s="31"/>
      <c r="F80" s="32">
        <f t="shared" ref="F80" si="16">F81</f>
        <v>19684.019999999997</v>
      </c>
      <c r="G80" s="32">
        <f t="shared" ref="G80:H80" si="17">G81</f>
        <v>17592.45</v>
      </c>
      <c r="H80" s="32">
        <f t="shared" si="17"/>
        <v>36251.99</v>
      </c>
    </row>
    <row r="81" spans="1:8" ht="31.5" x14ac:dyDescent="0.25">
      <c r="A81" s="33" t="s">
        <v>133</v>
      </c>
      <c r="B81" s="34" t="s">
        <v>63</v>
      </c>
      <c r="C81" s="35"/>
      <c r="D81" s="36"/>
      <c r="E81" s="36"/>
      <c r="F81" s="81">
        <f>F82+F87</f>
        <v>19684.019999999997</v>
      </c>
      <c r="G81" s="81">
        <f>G82</f>
        <v>17592.45</v>
      </c>
      <c r="H81" s="81">
        <f>H82</f>
        <v>36251.99</v>
      </c>
    </row>
    <row r="82" spans="1:8" ht="64.5" customHeight="1" x14ac:dyDescent="0.25">
      <c r="A82" s="8" t="s">
        <v>234</v>
      </c>
      <c r="B82" s="34" t="s">
        <v>184</v>
      </c>
      <c r="C82" s="21"/>
      <c r="D82" s="19"/>
      <c r="E82" s="19"/>
      <c r="F82" s="40">
        <f>F83</f>
        <v>19554.019999999997</v>
      </c>
      <c r="G82" s="40">
        <f t="shared" ref="G82:H84" si="18">G83</f>
        <v>17592.45</v>
      </c>
      <c r="H82" s="40">
        <f t="shared" si="18"/>
        <v>36251.99</v>
      </c>
    </row>
    <row r="83" spans="1:8" ht="31.5" x14ac:dyDescent="0.25">
      <c r="A83" s="8" t="s">
        <v>188</v>
      </c>
      <c r="B83" s="34" t="s">
        <v>184</v>
      </c>
      <c r="C83" s="30">
        <v>400</v>
      </c>
      <c r="D83" s="19"/>
      <c r="E83" s="19"/>
      <c r="F83" s="37">
        <f>F84</f>
        <v>19554.019999999997</v>
      </c>
      <c r="G83" s="37">
        <f t="shared" si="18"/>
        <v>17592.45</v>
      </c>
      <c r="H83" s="37">
        <f t="shared" si="18"/>
        <v>36251.99</v>
      </c>
    </row>
    <row r="84" spans="1:8" ht="15.75" x14ac:dyDescent="0.25">
      <c r="A84" s="3" t="s">
        <v>189</v>
      </c>
      <c r="B84" s="34" t="s">
        <v>184</v>
      </c>
      <c r="C84" s="21">
        <v>410</v>
      </c>
      <c r="D84" s="19"/>
      <c r="E84" s="19"/>
      <c r="F84" s="37">
        <f>F85</f>
        <v>19554.019999999997</v>
      </c>
      <c r="G84" s="37">
        <f t="shared" si="18"/>
        <v>17592.45</v>
      </c>
      <c r="H84" s="37">
        <f t="shared" si="18"/>
        <v>36251.99</v>
      </c>
    </row>
    <row r="85" spans="1:8" ht="15" customHeight="1" x14ac:dyDescent="0.25">
      <c r="A85" s="3" t="s">
        <v>178</v>
      </c>
      <c r="B85" s="34" t="s">
        <v>184</v>
      </c>
      <c r="C85" s="21">
        <v>410</v>
      </c>
      <c r="D85" s="19" t="s">
        <v>22</v>
      </c>
      <c r="E85" s="19" t="s">
        <v>21</v>
      </c>
      <c r="F85" s="37">
        <f>996.35+18687.67-130</f>
        <v>19554.019999999997</v>
      </c>
      <c r="G85" s="37">
        <f>862.45+16385.81+344.19</f>
        <v>17592.45</v>
      </c>
      <c r="H85" s="37">
        <f>34842.82+1733.99-324.82</f>
        <v>36251.99</v>
      </c>
    </row>
    <row r="86" spans="1:8" ht="15.75" hidden="1" x14ac:dyDescent="0.25">
      <c r="A86" s="3"/>
      <c r="B86" s="34"/>
      <c r="C86" s="21"/>
      <c r="D86" s="19"/>
      <c r="E86" s="19"/>
      <c r="F86" s="37"/>
      <c r="G86" s="37"/>
      <c r="H86" s="37"/>
    </row>
    <row r="87" spans="1:8" ht="47.25" x14ac:dyDescent="0.25">
      <c r="A87" s="8" t="s">
        <v>234</v>
      </c>
      <c r="B87" s="34" t="s">
        <v>241</v>
      </c>
      <c r="C87" s="21"/>
      <c r="D87" s="19"/>
      <c r="E87" s="19"/>
      <c r="F87" s="37">
        <f>F88</f>
        <v>130</v>
      </c>
      <c r="G87" s="37">
        <f t="shared" ref="G87:H89" si="19">G88</f>
        <v>0</v>
      </c>
      <c r="H87" s="37">
        <f t="shared" si="19"/>
        <v>0</v>
      </c>
    </row>
    <row r="88" spans="1:8" ht="31.5" x14ac:dyDescent="0.25">
      <c r="A88" s="8" t="s">
        <v>188</v>
      </c>
      <c r="B88" s="34" t="s">
        <v>241</v>
      </c>
      <c r="C88" s="30">
        <v>400</v>
      </c>
      <c r="D88" s="19"/>
      <c r="E88" s="19"/>
      <c r="F88" s="37">
        <f>F89</f>
        <v>130</v>
      </c>
      <c r="G88" s="37">
        <f t="shared" si="19"/>
        <v>0</v>
      </c>
      <c r="H88" s="37">
        <f t="shared" si="19"/>
        <v>0</v>
      </c>
    </row>
    <row r="89" spans="1:8" ht="15.75" x14ac:dyDescent="0.25">
      <c r="A89" s="3" t="s">
        <v>189</v>
      </c>
      <c r="B89" s="34" t="s">
        <v>241</v>
      </c>
      <c r="C89" s="21">
        <v>410</v>
      </c>
      <c r="D89" s="19"/>
      <c r="E89" s="19"/>
      <c r="F89" s="37">
        <f>F90</f>
        <v>130</v>
      </c>
      <c r="G89" s="37">
        <f t="shared" si="19"/>
        <v>0</v>
      </c>
      <c r="H89" s="37">
        <f t="shared" si="19"/>
        <v>0</v>
      </c>
    </row>
    <row r="90" spans="1:8" ht="15.75" x14ac:dyDescent="0.25">
      <c r="A90" s="3" t="s">
        <v>178</v>
      </c>
      <c r="B90" s="34" t="s">
        <v>241</v>
      </c>
      <c r="C90" s="21">
        <v>410</v>
      </c>
      <c r="D90" s="19" t="s">
        <v>22</v>
      </c>
      <c r="E90" s="19" t="s">
        <v>21</v>
      </c>
      <c r="F90" s="37">
        <v>130</v>
      </c>
      <c r="G90" s="37">
        <v>0</v>
      </c>
      <c r="H90" s="37">
        <v>0</v>
      </c>
    </row>
    <row r="91" spans="1:8" ht="68.25" customHeight="1" x14ac:dyDescent="0.25">
      <c r="A91" s="7" t="s">
        <v>134</v>
      </c>
      <c r="B91" s="38" t="s">
        <v>73</v>
      </c>
      <c r="C91" s="21"/>
      <c r="D91" s="19"/>
      <c r="E91" s="19"/>
      <c r="F91" s="32">
        <f>F92</f>
        <v>2095.9</v>
      </c>
      <c r="G91" s="32">
        <f t="shared" ref="G91:H95" si="20">G92</f>
        <v>0</v>
      </c>
      <c r="H91" s="32">
        <f t="shared" si="20"/>
        <v>0</v>
      </c>
    </row>
    <row r="92" spans="1:8" ht="48.75" customHeight="1" x14ac:dyDescent="0.25">
      <c r="A92" s="3" t="s">
        <v>135</v>
      </c>
      <c r="B92" s="39" t="s">
        <v>71</v>
      </c>
      <c r="C92" s="21"/>
      <c r="D92" s="19"/>
      <c r="E92" s="19"/>
      <c r="F92" s="37">
        <f>F93</f>
        <v>2095.9</v>
      </c>
      <c r="G92" s="37">
        <f t="shared" si="20"/>
        <v>0</v>
      </c>
      <c r="H92" s="37">
        <f t="shared" si="20"/>
        <v>0</v>
      </c>
    </row>
    <row r="93" spans="1:8" ht="31.5" x14ac:dyDescent="0.25">
      <c r="A93" s="8" t="s">
        <v>70</v>
      </c>
      <c r="B93" s="39" t="s">
        <v>72</v>
      </c>
      <c r="C93" s="21"/>
      <c r="D93" s="19"/>
      <c r="E93" s="19"/>
      <c r="F93" s="37">
        <f>F94</f>
        <v>2095.9</v>
      </c>
      <c r="G93" s="37">
        <f t="shared" si="20"/>
        <v>0</v>
      </c>
      <c r="H93" s="37">
        <f t="shared" si="20"/>
        <v>0</v>
      </c>
    </row>
    <row r="94" spans="1:8" ht="31.5" x14ac:dyDescent="0.25">
      <c r="A94" s="8" t="s">
        <v>45</v>
      </c>
      <c r="B94" s="39" t="s">
        <v>72</v>
      </c>
      <c r="C94" s="21">
        <v>200</v>
      </c>
      <c r="D94" s="19"/>
      <c r="E94" s="19"/>
      <c r="F94" s="37">
        <f>F95</f>
        <v>2095.9</v>
      </c>
      <c r="G94" s="37">
        <f t="shared" si="20"/>
        <v>0</v>
      </c>
      <c r="H94" s="37">
        <f t="shared" si="20"/>
        <v>0</v>
      </c>
    </row>
    <row r="95" spans="1:8" ht="31.5" x14ac:dyDescent="0.25">
      <c r="A95" s="3" t="s">
        <v>46</v>
      </c>
      <c r="B95" s="39" t="s">
        <v>72</v>
      </c>
      <c r="C95" s="21">
        <v>240</v>
      </c>
      <c r="D95" s="19"/>
      <c r="E95" s="19"/>
      <c r="F95" s="37">
        <f>F96</f>
        <v>2095.9</v>
      </c>
      <c r="G95" s="37">
        <f t="shared" si="20"/>
        <v>0</v>
      </c>
      <c r="H95" s="37">
        <f t="shared" si="20"/>
        <v>0</v>
      </c>
    </row>
    <row r="96" spans="1:8" ht="15.75" x14ac:dyDescent="0.25">
      <c r="A96" s="3" t="s">
        <v>29</v>
      </c>
      <c r="B96" s="39" t="s">
        <v>72</v>
      </c>
      <c r="C96" s="21">
        <v>240</v>
      </c>
      <c r="D96" s="19" t="s">
        <v>22</v>
      </c>
      <c r="E96" s="19" t="s">
        <v>17</v>
      </c>
      <c r="F96" s="49">
        <v>2095.9</v>
      </c>
      <c r="G96" s="49">
        <v>0</v>
      </c>
      <c r="H96" s="49">
        <v>0</v>
      </c>
    </row>
    <row r="97" spans="1:8" ht="63" x14ac:dyDescent="0.25">
      <c r="A97" s="7" t="s">
        <v>138</v>
      </c>
      <c r="B97" s="38" t="s">
        <v>231</v>
      </c>
      <c r="C97" s="21"/>
      <c r="D97" s="19"/>
      <c r="E97" s="19"/>
      <c r="F97" s="32">
        <f>F98</f>
        <v>37.5</v>
      </c>
      <c r="G97" s="32">
        <f t="shared" ref="G97:H101" si="21">G98</f>
        <v>50</v>
      </c>
      <c r="H97" s="32">
        <f t="shared" si="21"/>
        <v>70</v>
      </c>
    </row>
    <row r="98" spans="1:8" ht="31.5" x14ac:dyDescent="0.25">
      <c r="A98" s="7" t="s">
        <v>74</v>
      </c>
      <c r="B98" s="38" t="s">
        <v>76</v>
      </c>
      <c r="C98" s="35"/>
      <c r="D98" s="36"/>
      <c r="E98" s="36"/>
      <c r="F98" s="32">
        <f>F99</f>
        <v>37.5</v>
      </c>
      <c r="G98" s="32">
        <f t="shared" si="21"/>
        <v>50</v>
      </c>
      <c r="H98" s="32">
        <f t="shared" si="21"/>
        <v>70</v>
      </c>
    </row>
    <row r="99" spans="1:8" ht="31.5" x14ac:dyDescent="0.25">
      <c r="A99" s="8" t="s">
        <v>75</v>
      </c>
      <c r="B99" s="39" t="s">
        <v>141</v>
      </c>
      <c r="C99" s="21"/>
      <c r="D99" s="19"/>
      <c r="E99" s="19"/>
      <c r="F99" s="40">
        <f>F100</f>
        <v>37.5</v>
      </c>
      <c r="G99" s="40">
        <f t="shared" si="21"/>
        <v>50</v>
      </c>
      <c r="H99" s="40">
        <f t="shared" si="21"/>
        <v>70</v>
      </c>
    </row>
    <row r="100" spans="1:8" ht="31.5" x14ac:dyDescent="0.25">
      <c r="A100" s="8" t="s">
        <v>45</v>
      </c>
      <c r="B100" s="39" t="s">
        <v>141</v>
      </c>
      <c r="C100" s="21">
        <v>200</v>
      </c>
      <c r="D100" s="19"/>
      <c r="E100" s="19"/>
      <c r="F100" s="40">
        <f>F101</f>
        <v>37.5</v>
      </c>
      <c r="G100" s="40">
        <f t="shared" si="21"/>
        <v>50</v>
      </c>
      <c r="H100" s="40">
        <f t="shared" si="21"/>
        <v>70</v>
      </c>
    </row>
    <row r="101" spans="1:8" ht="31.5" x14ac:dyDescent="0.25">
      <c r="A101" s="3" t="s">
        <v>46</v>
      </c>
      <c r="B101" s="39" t="s">
        <v>141</v>
      </c>
      <c r="C101" s="21">
        <v>240</v>
      </c>
      <c r="D101" s="19"/>
      <c r="E101" s="19"/>
      <c r="F101" s="40">
        <f>F102</f>
        <v>37.5</v>
      </c>
      <c r="G101" s="40">
        <f t="shared" si="21"/>
        <v>50</v>
      </c>
      <c r="H101" s="40">
        <f t="shared" si="21"/>
        <v>70</v>
      </c>
    </row>
    <row r="102" spans="1:8" ht="15.75" x14ac:dyDescent="0.25">
      <c r="A102" s="3" t="s">
        <v>29</v>
      </c>
      <c r="B102" s="39" t="s">
        <v>141</v>
      </c>
      <c r="C102" s="21">
        <v>240</v>
      </c>
      <c r="D102" s="19" t="s">
        <v>22</v>
      </c>
      <c r="E102" s="19" t="s">
        <v>17</v>
      </c>
      <c r="F102" s="40">
        <v>37.5</v>
      </c>
      <c r="G102" s="40">
        <v>50</v>
      </c>
      <c r="H102" s="40">
        <v>70</v>
      </c>
    </row>
    <row r="103" spans="1:8" ht="31.5" hidden="1" x14ac:dyDescent="0.25">
      <c r="A103" s="3" t="s">
        <v>77</v>
      </c>
      <c r="B103" s="44" t="s">
        <v>78</v>
      </c>
      <c r="C103" s="21"/>
      <c r="D103" s="19"/>
      <c r="E103" s="19"/>
      <c r="F103" s="40">
        <f>F104</f>
        <v>0</v>
      </c>
      <c r="G103" s="40">
        <f t="shared" ref="G103:H105" si="22">G104</f>
        <v>0</v>
      </c>
      <c r="H103" s="40">
        <f t="shared" si="22"/>
        <v>0</v>
      </c>
    </row>
    <row r="104" spans="1:8" ht="31.5" hidden="1" x14ac:dyDescent="0.25">
      <c r="A104" s="8" t="s">
        <v>45</v>
      </c>
      <c r="B104" s="44" t="s">
        <v>78</v>
      </c>
      <c r="C104" s="21">
        <v>200</v>
      </c>
      <c r="D104" s="19"/>
      <c r="E104" s="19"/>
      <c r="F104" s="40">
        <f>F105</f>
        <v>0</v>
      </c>
      <c r="G104" s="40">
        <f t="shared" si="22"/>
        <v>0</v>
      </c>
      <c r="H104" s="40">
        <f t="shared" si="22"/>
        <v>0</v>
      </c>
    </row>
    <row r="105" spans="1:8" ht="31.5" hidden="1" x14ac:dyDescent="0.25">
      <c r="A105" s="3" t="s">
        <v>46</v>
      </c>
      <c r="B105" s="44" t="s">
        <v>78</v>
      </c>
      <c r="C105" s="21">
        <v>240</v>
      </c>
      <c r="D105" s="19"/>
      <c r="E105" s="19"/>
      <c r="F105" s="40">
        <f>F106</f>
        <v>0</v>
      </c>
      <c r="G105" s="40">
        <f t="shared" si="22"/>
        <v>0</v>
      </c>
      <c r="H105" s="40">
        <f t="shared" si="22"/>
        <v>0</v>
      </c>
    </row>
    <row r="106" spans="1:8" ht="15.75" hidden="1" x14ac:dyDescent="0.25">
      <c r="A106" s="3" t="s">
        <v>29</v>
      </c>
      <c r="B106" s="44" t="s">
        <v>78</v>
      </c>
      <c r="C106" s="21">
        <v>240</v>
      </c>
      <c r="D106" s="19" t="s">
        <v>22</v>
      </c>
      <c r="E106" s="19" t="s">
        <v>17</v>
      </c>
      <c r="F106" s="40">
        <v>0</v>
      </c>
      <c r="G106" s="40">
        <v>0</v>
      </c>
      <c r="H106" s="40">
        <v>0</v>
      </c>
    </row>
    <row r="107" spans="1:8" ht="47.25" x14ac:dyDescent="0.25">
      <c r="A107" s="68" t="s">
        <v>144</v>
      </c>
      <c r="B107" s="72" t="s">
        <v>147</v>
      </c>
      <c r="C107" s="21"/>
      <c r="D107" s="19"/>
      <c r="E107" s="19"/>
      <c r="F107" s="32">
        <f>F108</f>
        <v>36.524509999999999</v>
      </c>
      <c r="G107" s="32">
        <f t="shared" ref="G107:H111" si="23">G108</f>
        <v>31.6</v>
      </c>
      <c r="H107" s="32">
        <f t="shared" si="23"/>
        <v>27.4</v>
      </c>
    </row>
    <row r="108" spans="1:8" ht="47.25" x14ac:dyDescent="0.25">
      <c r="A108" s="52" t="s">
        <v>145</v>
      </c>
      <c r="B108" s="44" t="s">
        <v>148</v>
      </c>
      <c r="C108" s="21"/>
      <c r="D108" s="19"/>
      <c r="E108" s="19"/>
      <c r="F108" s="40">
        <f>F109+F113</f>
        <v>36.524509999999999</v>
      </c>
      <c r="G108" s="40">
        <f t="shared" si="23"/>
        <v>31.6</v>
      </c>
      <c r="H108" s="40">
        <f t="shared" si="23"/>
        <v>27.4</v>
      </c>
    </row>
    <row r="109" spans="1:8" ht="47.25" x14ac:dyDescent="0.25">
      <c r="A109" s="52" t="s">
        <v>146</v>
      </c>
      <c r="B109" s="44" t="s">
        <v>149</v>
      </c>
      <c r="C109" s="21"/>
      <c r="D109" s="19"/>
      <c r="E109" s="19"/>
      <c r="F109" s="40">
        <f>F110</f>
        <v>25.6</v>
      </c>
      <c r="G109" s="40">
        <f t="shared" si="23"/>
        <v>31.6</v>
      </c>
      <c r="H109" s="40">
        <f t="shared" si="23"/>
        <v>27.4</v>
      </c>
    </row>
    <row r="110" spans="1:8" ht="31.5" x14ac:dyDescent="0.25">
      <c r="A110" s="8" t="s">
        <v>45</v>
      </c>
      <c r="B110" s="44" t="s">
        <v>149</v>
      </c>
      <c r="C110" s="30">
        <v>200</v>
      </c>
      <c r="D110" s="19"/>
      <c r="E110" s="19"/>
      <c r="F110" s="40">
        <f>F111</f>
        <v>25.6</v>
      </c>
      <c r="G110" s="40">
        <f t="shared" si="23"/>
        <v>31.6</v>
      </c>
      <c r="H110" s="40">
        <f t="shared" si="23"/>
        <v>27.4</v>
      </c>
    </row>
    <row r="111" spans="1:8" ht="31.5" x14ac:dyDescent="0.25">
      <c r="A111" s="3" t="s">
        <v>46</v>
      </c>
      <c r="B111" s="44" t="s">
        <v>149</v>
      </c>
      <c r="C111" s="30">
        <v>240</v>
      </c>
      <c r="D111" s="19"/>
      <c r="E111" s="19"/>
      <c r="F111" s="40">
        <f>F112</f>
        <v>25.6</v>
      </c>
      <c r="G111" s="40">
        <f t="shared" si="23"/>
        <v>31.6</v>
      </c>
      <c r="H111" s="40">
        <f t="shared" si="23"/>
        <v>27.4</v>
      </c>
    </row>
    <row r="112" spans="1:8" ht="15.75" x14ac:dyDescent="0.25">
      <c r="A112" s="73" t="s">
        <v>29</v>
      </c>
      <c r="B112" s="74" t="s">
        <v>149</v>
      </c>
      <c r="C112" s="75">
        <v>240</v>
      </c>
      <c r="D112" s="76" t="s">
        <v>22</v>
      </c>
      <c r="E112" s="76" t="s">
        <v>17</v>
      </c>
      <c r="F112" s="77">
        <v>25.6</v>
      </c>
      <c r="G112" s="77">
        <v>31.6</v>
      </c>
      <c r="H112" s="77">
        <v>27.4</v>
      </c>
    </row>
    <row r="113" spans="1:8" ht="31.5" x14ac:dyDescent="0.25">
      <c r="A113" s="8" t="s">
        <v>45</v>
      </c>
      <c r="B113" s="48" t="s">
        <v>195</v>
      </c>
      <c r="C113" s="30">
        <v>200</v>
      </c>
      <c r="D113" s="19"/>
      <c r="E113" s="19"/>
      <c r="F113" s="77">
        <f>F114</f>
        <v>10.92451</v>
      </c>
      <c r="G113" s="77">
        <f t="shared" ref="G113:H114" si="24">G114</f>
        <v>0</v>
      </c>
      <c r="H113" s="77">
        <f t="shared" si="24"/>
        <v>0</v>
      </c>
    </row>
    <row r="114" spans="1:8" ht="31.5" x14ac:dyDescent="0.25">
      <c r="A114" s="3" t="s">
        <v>46</v>
      </c>
      <c r="B114" s="48" t="s">
        <v>195</v>
      </c>
      <c r="C114" s="30">
        <v>240</v>
      </c>
      <c r="D114" s="19"/>
      <c r="E114" s="19"/>
      <c r="F114" s="77">
        <f>F115</f>
        <v>10.92451</v>
      </c>
      <c r="G114" s="77">
        <f t="shared" si="24"/>
        <v>0</v>
      </c>
      <c r="H114" s="77">
        <f t="shared" si="24"/>
        <v>0</v>
      </c>
    </row>
    <row r="115" spans="1:8" ht="15.75" x14ac:dyDescent="0.25">
      <c r="A115" s="73" t="s">
        <v>29</v>
      </c>
      <c r="B115" s="48" t="s">
        <v>195</v>
      </c>
      <c r="C115" s="75">
        <v>240</v>
      </c>
      <c r="D115" s="76" t="s">
        <v>22</v>
      </c>
      <c r="E115" s="76" t="s">
        <v>17</v>
      </c>
      <c r="F115" s="49">
        <f>7.8+3.12451</f>
        <v>10.92451</v>
      </c>
      <c r="G115" s="77">
        <v>0</v>
      </c>
      <c r="H115" s="77">
        <v>0</v>
      </c>
    </row>
    <row r="116" spans="1:8" ht="78.75" x14ac:dyDescent="0.25">
      <c r="A116" s="91" t="s">
        <v>202</v>
      </c>
      <c r="B116" s="10" t="s">
        <v>151</v>
      </c>
      <c r="C116" s="41"/>
      <c r="D116" s="36"/>
      <c r="E116" s="36"/>
      <c r="F116" s="42">
        <f>F117</f>
        <v>1201</v>
      </c>
      <c r="G116" s="42">
        <f t="shared" ref="G116:H117" si="25">G117</f>
        <v>0</v>
      </c>
      <c r="H116" s="42">
        <f t="shared" si="25"/>
        <v>0</v>
      </c>
    </row>
    <row r="117" spans="1:8" ht="47.25" x14ac:dyDescent="0.25">
      <c r="A117" s="43" t="s">
        <v>150</v>
      </c>
      <c r="B117" s="44" t="s">
        <v>152</v>
      </c>
      <c r="C117" s="45"/>
      <c r="D117" s="46"/>
      <c r="E117" s="46"/>
      <c r="F117" s="47">
        <f>F121+F124</f>
        <v>1201</v>
      </c>
      <c r="G117" s="47">
        <f t="shared" si="25"/>
        <v>0</v>
      </c>
      <c r="H117" s="47">
        <f t="shared" si="25"/>
        <v>0</v>
      </c>
    </row>
    <row r="118" spans="1:8" ht="31.5" x14ac:dyDescent="0.25">
      <c r="A118" s="3" t="s">
        <v>77</v>
      </c>
      <c r="B118" s="48" t="s">
        <v>153</v>
      </c>
      <c r="C118" s="30"/>
      <c r="D118" s="19"/>
      <c r="E118" s="19"/>
      <c r="F118" s="49">
        <f>F119</f>
        <v>800</v>
      </c>
      <c r="G118" s="49">
        <f t="shared" ref="G118:H120" si="26">G119</f>
        <v>0</v>
      </c>
      <c r="H118" s="49">
        <f t="shared" si="26"/>
        <v>0</v>
      </c>
    </row>
    <row r="119" spans="1:8" ht="31.5" x14ac:dyDescent="0.25">
      <c r="A119" s="8" t="s">
        <v>45</v>
      </c>
      <c r="B119" s="48" t="s">
        <v>153</v>
      </c>
      <c r="C119" s="30">
        <v>200</v>
      </c>
      <c r="D119" s="19"/>
      <c r="E119" s="19"/>
      <c r="F119" s="49">
        <f>F120</f>
        <v>800</v>
      </c>
      <c r="G119" s="49">
        <f>G120</f>
        <v>0</v>
      </c>
      <c r="H119" s="49">
        <f>H120</f>
        <v>0</v>
      </c>
    </row>
    <row r="120" spans="1:8" ht="31.5" x14ac:dyDescent="0.25">
      <c r="A120" s="50" t="s">
        <v>46</v>
      </c>
      <c r="B120" s="48" t="s">
        <v>153</v>
      </c>
      <c r="C120" s="30">
        <v>240</v>
      </c>
      <c r="D120" s="19"/>
      <c r="E120" s="19"/>
      <c r="F120" s="49">
        <f>F121</f>
        <v>800</v>
      </c>
      <c r="G120" s="49">
        <f t="shared" si="26"/>
        <v>0</v>
      </c>
      <c r="H120" s="49">
        <f t="shared" si="26"/>
        <v>0</v>
      </c>
    </row>
    <row r="121" spans="1:8" ht="31.5" x14ac:dyDescent="0.25">
      <c r="A121" s="8" t="s">
        <v>49</v>
      </c>
      <c r="B121" s="48" t="s">
        <v>153</v>
      </c>
      <c r="C121" s="30">
        <v>240</v>
      </c>
      <c r="D121" s="31" t="s">
        <v>17</v>
      </c>
      <c r="E121" s="31" t="s">
        <v>196</v>
      </c>
      <c r="F121" s="40">
        <v>800</v>
      </c>
      <c r="G121" s="40">
        <v>0</v>
      </c>
      <c r="H121" s="40">
        <v>0</v>
      </c>
    </row>
    <row r="122" spans="1:8" ht="31.5" x14ac:dyDescent="0.25">
      <c r="A122" s="8" t="s">
        <v>45</v>
      </c>
      <c r="B122" s="48" t="s">
        <v>153</v>
      </c>
      <c r="C122" s="30">
        <v>200</v>
      </c>
      <c r="D122" s="19"/>
      <c r="E122" s="19"/>
      <c r="F122" s="49">
        <f>F123</f>
        <v>401</v>
      </c>
      <c r="G122" s="49">
        <f>G123</f>
        <v>0</v>
      </c>
      <c r="H122" s="49">
        <f>H123</f>
        <v>0</v>
      </c>
    </row>
    <row r="123" spans="1:8" ht="31.5" x14ac:dyDescent="0.25">
      <c r="A123" s="50" t="s">
        <v>46</v>
      </c>
      <c r="B123" s="48" t="s">
        <v>153</v>
      </c>
      <c r="C123" s="30">
        <v>240</v>
      </c>
      <c r="D123" s="19"/>
      <c r="E123" s="19"/>
      <c r="F123" s="49">
        <f>F124</f>
        <v>401</v>
      </c>
      <c r="G123" s="49">
        <f t="shared" ref="G123:H123" si="27">G124</f>
        <v>0</v>
      </c>
      <c r="H123" s="49">
        <f t="shared" si="27"/>
        <v>0</v>
      </c>
    </row>
    <row r="124" spans="1:8" ht="15.75" x14ac:dyDescent="0.25">
      <c r="A124" s="3" t="s">
        <v>29</v>
      </c>
      <c r="B124" s="48" t="s">
        <v>153</v>
      </c>
      <c r="C124" s="21">
        <v>240</v>
      </c>
      <c r="D124" s="19" t="s">
        <v>22</v>
      </c>
      <c r="E124" s="19" t="s">
        <v>17</v>
      </c>
      <c r="F124" s="40">
        <v>401</v>
      </c>
      <c r="G124" s="40">
        <v>0</v>
      </c>
      <c r="H124" s="40">
        <v>0</v>
      </c>
    </row>
    <row r="125" spans="1:8" ht="47.25" x14ac:dyDescent="0.25">
      <c r="A125" s="7" t="s">
        <v>139</v>
      </c>
      <c r="B125" s="10" t="s">
        <v>185</v>
      </c>
      <c r="C125" s="21"/>
      <c r="D125" s="19"/>
      <c r="E125" s="19"/>
      <c r="F125" s="32">
        <f>F126</f>
        <v>760</v>
      </c>
      <c r="G125" s="32">
        <f t="shared" ref="G125:H132" si="28">G126</f>
        <v>84.3</v>
      </c>
      <c r="H125" s="32">
        <f t="shared" si="28"/>
        <v>0</v>
      </c>
    </row>
    <row r="126" spans="1:8" ht="31.5" x14ac:dyDescent="0.25">
      <c r="A126" s="8" t="s">
        <v>209</v>
      </c>
      <c r="B126" s="9" t="s">
        <v>186</v>
      </c>
      <c r="C126" s="21"/>
      <c r="D126" s="19"/>
      <c r="E126" s="19"/>
      <c r="F126" s="40">
        <f>F127</f>
        <v>760</v>
      </c>
      <c r="G126" s="40">
        <f t="shared" si="28"/>
        <v>84.3</v>
      </c>
      <c r="H126" s="40">
        <f t="shared" si="28"/>
        <v>0</v>
      </c>
    </row>
    <row r="127" spans="1:8" ht="15.75" x14ac:dyDescent="0.25">
      <c r="A127" s="3" t="s">
        <v>208</v>
      </c>
      <c r="B127" s="9" t="s">
        <v>187</v>
      </c>
      <c r="C127" s="21"/>
      <c r="D127" s="19"/>
      <c r="E127" s="19"/>
      <c r="F127" s="40">
        <f>F131+F128</f>
        <v>760</v>
      </c>
      <c r="G127" s="40">
        <f>G131+G128</f>
        <v>84.3</v>
      </c>
      <c r="H127" s="40">
        <f>H131</f>
        <v>0</v>
      </c>
    </row>
    <row r="128" spans="1:8" ht="31.5" x14ac:dyDescent="0.25">
      <c r="A128" s="8" t="s">
        <v>45</v>
      </c>
      <c r="B128" s="9" t="s">
        <v>187</v>
      </c>
      <c r="C128" s="21">
        <v>200</v>
      </c>
      <c r="D128" s="19"/>
      <c r="E128" s="19"/>
      <c r="F128" s="40">
        <f>F129</f>
        <v>152</v>
      </c>
      <c r="G128" s="40">
        <f t="shared" ref="G128:H128" si="29">G129</f>
        <v>0</v>
      </c>
      <c r="H128" s="40">
        <f t="shared" si="29"/>
        <v>0</v>
      </c>
    </row>
    <row r="129" spans="1:8" ht="31.5" x14ac:dyDescent="0.25">
      <c r="A129" s="3" t="s">
        <v>46</v>
      </c>
      <c r="B129" s="9" t="s">
        <v>187</v>
      </c>
      <c r="C129" s="21">
        <v>240</v>
      </c>
      <c r="D129" s="19"/>
      <c r="E129" s="19"/>
      <c r="F129" s="40">
        <v>152</v>
      </c>
      <c r="G129" s="40">
        <v>0</v>
      </c>
      <c r="H129" s="40">
        <v>0</v>
      </c>
    </row>
    <row r="130" spans="1:8" ht="15.75" x14ac:dyDescent="0.25">
      <c r="A130" s="71" t="s">
        <v>31</v>
      </c>
      <c r="B130" s="9" t="s">
        <v>187</v>
      </c>
      <c r="C130" s="21">
        <v>240</v>
      </c>
      <c r="D130" s="19" t="s">
        <v>11</v>
      </c>
      <c r="E130" s="19" t="s">
        <v>20</v>
      </c>
      <c r="F130" s="40">
        <v>152</v>
      </c>
      <c r="G130" s="40">
        <v>0</v>
      </c>
      <c r="H130" s="40">
        <v>0</v>
      </c>
    </row>
    <row r="131" spans="1:8" ht="31.5" x14ac:dyDescent="0.25">
      <c r="A131" s="8" t="s">
        <v>45</v>
      </c>
      <c r="B131" s="9" t="s">
        <v>187</v>
      </c>
      <c r="C131" s="21">
        <v>200</v>
      </c>
      <c r="D131" s="19"/>
      <c r="E131" s="19"/>
      <c r="F131" s="40">
        <f>F132</f>
        <v>608</v>
      </c>
      <c r="G131" s="40">
        <f t="shared" si="28"/>
        <v>84.3</v>
      </c>
      <c r="H131" s="40">
        <f t="shared" si="28"/>
        <v>0</v>
      </c>
    </row>
    <row r="132" spans="1:8" ht="31.5" x14ac:dyDescent="0.25">
      <c r="A132" s="3" t="s">
        <v>46</v>
      </c>
      <c r="B132" s="9" t="s">
        <v>187</v>
      </c>
      <c r="C132" s="21">
        <v>240</v>
      </c>
      <c r="D132" s="19"/>
      <c r="E132" s="19"/>
      <c r="F132" s="40">
        <f>F133</f>
        <v>608</v>
      </c>
      <c r="G132" s="40">
        <f t="shared" si="28"/>
        <v>84.3</v>
      </c>
      <c r="H132" s="40">
        <f t="shared" si="28"/>
        <v>0</v>
      </c>
    </row>
    <row r="133" spans="1:8" ht="15.75" x14ac:dyDescent="0.25">
      <c r="A133" s="3" t="s">
        <v>29</v>
      </c>
      <c r="B133" s="9" t="s">
        <v>187</v>
      </c>
      <c r="C133" s="21">
        <v>240</v>
      </c>
      <c r="D133" s="19" t="s">
        <v>22</v>
      </c>
      <c r="E133" s="19" t="s">
        <v>17</v>
      </c>
      <c r="F133" s="40">
        <f>760-152</f>
        <v>608</v>
      </c>
      <c r="G133" s="40">
        <v>84.3</v>
      </c>
      <c r="H133" s="40">
        <v>0</v>
      </c>
    </row>
    <row r="134" spans="1:8" ht="15.75" x14ac:dyDescent="0.25">
      <c r="A134" s="78" t="s">
        <v>79</v>
      </c>
      <c r="B134" s="19"/>
      <c r="C134" s="21"/>
      <c r="D134" s="19"/>
      <c r="E134" s="19"/>
      <c r="F134" s="32">
        <f>F135+F171+F181</f>
        <v>8892.3229300000021</v>
      </c>
      <c r="G134" s="32">
        <f t="shared" ref="G134:H134" si="30">G135+G171+G181</f>
        <v>10133.570230000001</v>
      </c>
      <c r="H134" s="32">
        <f t="shared" si="30"/>
        <v>11611.35989</v>
      </c>
    </row>
    <row r="135" spans="1:8" s="4" customFormat="1" ht="70.5" customHeight="1" x14ac:dyDescent="0.25">
      <c r="A135" s="68" t="s">
        <v>80</v>
      </c>
      <c r="B135" s="67" t="s">
        <v>81</v>
      </c>
      <c r="C135" s="64"/>
      <c r="D135" s="67"/>
      <c r="E135" s="67"/>
      <c r="F135" s="42">
        <f>F136+F165</f>
        <v>7162.9359300000015</v>
      </c>
      <c r="G135" s="42">
        <f>G136+G165</f>
        <v>6907.2390000000005</v>
      </c>
      <c r="H135" s="42">
        <f>H136+H165</f>
        <v>7148.170000000001</v>
      </c>
    </row>
    <row r="136" spans="1:8" s="4" customFormat="1" ht="47.25" x14ac:dyDescent="0.25">
      <c r="A136" s="52" t="s">
        <v>82</v>
      </c>
      <c r="B136" s="59" t="s">
        <v>83</v>
      </c>
      <c r="C136" s="64"/>
      <c r="D136" s="67"/>
      <c r="E136" s="67"/>
      <c r="F136" s="42">
        <f t="shared" ref="F136:G136" si="31">F137</f>
        <v>6125.977530000001</v>
      </c>
      <c r="G136" s="42">
        <f t="shared" si="31"/>
        <v>5917.3520000000008</v>
      </c>
      <c r="H136" s="42">
        <f>H137</f>
        <v>6118.688000000001</v>
      </c>
    </row>
    <row r="137" spans="1:8" s="4" customFormat="1" ht="15.75" x14ac:dyDescent="0.25">
      <c r="A137" s="8" t="s">
        <v>32</v>
      </c>
      <c r="B137" s="59" t="s">
        <v>84</v>
      </c>
      <c r="C137" s="64"/>
      <c r="D137" s="67"/>
      <c r="E137" s="67"/>
      <c r="F137" s="42">
        <f>F138+F148+F161</f>
        <v>6125.977530000001</v>
      </c>
      <c r="G137" s="42">
        <f>G138+G148+G161</f>
        <v>5917.3520000000008</v>
      </c>
      <c r="H137" s="42">
        <f>H138+H148+H161</f>
        <v>6118.688000000001</v>
      </c>
    </row>
    <row r="138" spans="1:8" s="4" customFormat="1" ht="27.75" customHeight="1" x14ac:dyDescent="0.25">
      <c r="A138" s="52" t="s">
        <v>85</v>
      </c>
      <c r="B138" s="65" t="s">
        <v>86</v>
      </c>
      <c r="C138" s="64"/>
      <c r="D138" s="67"/>
      <c r="E138" s="67"/>
      <c r="F138" s="42">
        <f>F139+F142+F145</f>
        <v>5834.7045300000009</v>
      </c>
      <c r="G138" s="42">
        <f t="shared" ref="G138:H138" si="32">G139+G142</f>
        <v>5913.8320000000003</v>
      </c>
      <c r="H138" s="42">
        <f t="shared" si="32"/>
        <v>6115.1680000000006</v>
      </c>
    </row>
    <row r="139" spans="1:8" s="4" customFormat="1" ht="63" x14ac:dyDescent="0.25">
      <c r="A139" s="52" t="s">
        <v>6</v>
      </c>
      <c r="B139" s="31" t="s">
        <v>86</v>
      </c>
      <c r="C139" s="39" t="s">
        <v>7</v>
      </c>
      <c r="D139" s="65"/>
      <c r="E139" s="65"/>
      <c r="F139" s="40">
        <f t="shared" ref="F139:H140" si="33">F140</f>
        <v>4762.321640000001</v>
      </c>
      <c r="G139" s="40">
        <f t="shared" si="33"/>
        <v>5043.42</v>
      </c>
      <c r="H139" s="40">
        <f t="shared" si="33"/>
        <v>5244.7560000000003</v>
      </c>
    </row>
    <row r="140" spans="1:8" s="4" customFormat="1" ht="31.5" x14ac:dyDescent="0.25">
      <c r="A140" s="51" t="s">
        <v>87</v>
      </c>
      <c r="B140" s="31" t="s">
        <v>86</v>
      </c>
      <c r="C140" s="39" t="s">
        <v>88</v>
      </c>
      <c r="D140" s="65"/>
      <c r="E140" s="65"/>
      <c r="F140" s="40">
        <f t="shared" si="33"/>
        <v>4762.321640000001</v>
      </c>
      <c r="G140" s="40">
        <f t="shared" si="33"/>
        <v>5043.42</v>
      </c>
      <c r="H140" s="40">
        <f>H141</f>
        <v>5244.7560000000003</v>
      </c>
    </row>
    <row r="141" spans="1:8" s="4" customFormat="1" ht="47.25" x14ac:dyDescent="0.25">
      <c r="A141" s="51" t="s">
        <v>33</v>
      </c>
      <c r="B141" s="65" t="s">
        <v>86</v>
      </c>
      <c r="C141" s="31" t="s">
        <v>88</v>
      </c>
      <c r="D141" s="31" t="s">
        <v>12</v>
      </c>
      <c r="E141" s="31" t="s">
        <v>11</v>
      </c>
      <c r="F141" s="40">
        <f>4849.827-87.4944-0.01096</f>
        <v>4762.321640000001</v>
      </c>
      <c r="G141" s="40">
        <v>5043.42</v>
      </c>
      <c r="H141" s="40">
        <v>5244.7560000000003</v>
      </c>
    </row>
    <row r="142" spans="1:8" s="4" customFormat="1" ht="40.5" customHeight="1" x14ac:dyDescent="0.25">
      <c r="A142" s="51" t="s">
        <v>9</v>
      </c>
      <c r="B142" s="65" t="s">
        <v>86</v>
      </c>
      <c r="C142" s="31" t="s">
        <v>10</v>
      </c>
      <c r="D142" s="65"/>
      <c r="E142" s="31"/>
      <c r="F142" s="40">
        <f t="shared" ref="F142:G143" si="34">F143</f>
        <v>966.77188000000001</v>
      </c>
      <c r="G142" s="40">
        <f t="shared" si="34"/>
        <v>870.41200000000003</v>
      </c>
      <c r="H142" s="40">
        <f>H143</f>
        <v>870.41200000000003</v>
      </c>
    </row>
    <row r="143" spans="1:8" s="4" customFormat="1" ht="31.5" x14ac:dyDescent="0.25">
      <c r="A143" s="51" t="s">
        <v>46</v>
      </c>
      <c r="B143" s="65" t="s">
        <v>86</v>
      </c>
      <c r="C143" s="31" t="s">
        <v>89</v>
      </c>
      <c r="D143" s="65"/>
      <c r="E143" s="65"/>
      <c r="F143" s="40">
        <f t="shared" si="34"/>
        <v>966.77188000000001</v>
      </c>
      <c r="G143" s="40">
        <f t="shared" si="34"/>
        <v>870.41200000000003</v>
      </c>
      <c r="H143" s="40">
        <f>H144</f>
        <v>870.41200000000003</v>
      </c>
    </row>
    <row r="144" spans="1:8" s="4" customFormat="1" ht="47.25" x14ac:dyDescent="0.25">
      <c r="A144" s="51" t="s">
        <v>33</v>
      </c>
      <c r="B144" s="65" t="s">
        <v>86</v>
      </c>
      <c r="C144" s="31" t="s">
        <v>89</v>
      </c>
      <c r="D144" s="31" t="s">
        <v>12</v>
      </c>
      <c r="E144" s="31" t="s">
        <v>11</v>
      </c>
      <c r="F144" s="40">
        <f>882.75+54.72-0.00005+37.50173-8.1998</f>
        <v>966.77188000000001</v>
      </c>
      <c r="G144" s="40">
        <v>870.41200000000003</v>
      </c>
      <c r="H144" s="40">
        <v>870.41200000000003</v>
      </c>
    </row>
    <row r="145" spans="1:8" s="4" customFormat="1" ht="21.75" customHeight="1" x14ac:dyDescent="0.25">
      <c r="A145" s="58" t="s">
        <v>13</v>
      </c>
      <c r="B145" s="65" t="s">
        <v>86</v>
      </c>
      <c r="C145" s="59">
        <v>800</v>
      </c>
      <c r="D145" s="39"/>
      <c r="E145" s="39"/>
      <c r="F145" s="49">
        <f>F146</f>
        <v>105.61100999999999</v>
      </c>
      <c r="G145" s="49">
        <f t="shared" ref="G145:H146" si="35">G146</f>
        <v>0</v>
      </c>
      <c r="H145" s="49">
        <f t="shared" si="35"/>
        <v>0</v>
      </c>
    </row>
    <row r="146" spans="1:8" s="4" customFormat="1" ht="21.75" customHeight="1" x14ac:dyDescent="0.25">
      <c r="A146" s="51" t="s">
        <v>142</v>
      </c>
      <c r="B146" s="65" t="s">
        <v>86</v>
      </c>
      <c r="C146" s="59">
        <v>850</v>
      </c>
      <c r="D146" s="39"/>
      <c r="E146" s="39"/>
      <c r="F146" s="49">
        <f>F147</f>
        <v>105.61100999999999</v>
      </c>
      <c r="G146" s="49">
        <f t="shared" si="35"/>
        <v>0</v>
      </c>
      <c r="H146" s="49">
        <f t="shared" si="35"/>
        <v>0</v>
      </c>
    </row>
    <row r="147" spans="1:8" s="4" customFormat="1" ht="47.25" x14ac:dyDescent="0.25">
      <c r="A147" s="51" t="s">
        <v>33</v>
      </c>
      <c r="B147" s="65" t="s">
        <v>86</v>
      </c>
      <c r="C147" s="31" t="s">
        <v>179</v>
      </c>
      <c r="D147" s="31" t="s">
        <v>12</v>
      </c>
      <c r="E147" s="31" t="s">
        <v>11</v>
      </c>
      <c r="F147" s="40">
        <f>105.6+0.00005+0.01096</f>
        <v>105.61100999999999</v>
      </c>
      <c r="G147" s="40">
        <v>0</v>
      </c>
      <c r="H147" s="40">
        <v>0</v>
      </c>
    </row>
    <row r="148" spans="1:8" s="4" customFormat="1" ht="31.5" x14ac:dyDescent="0.25">
      <c r="A148" s="52" t="s">
        <v>90</v>
      </c>
      <c r="B148" s="59" t="s">
        <v>91</v>
      </c>
      <c r="C148" s="31"/>
      <c r="D148" s="31"/>
      <c r="E148" s="31"/>
      <c r="F148" s="40">
        <f>F149+F153+F157</f>
        <v>287.75300000000004</v>
      </c>
      <c r="G148" s="40">
        <f t="shared" ref="G148:H148" si="36">G149+G153+G157</f>
        <v>0</v>
      </c>
      <c r="H148" s="40">
        <f t="shared" si="36"/>
        <v>0</v>
      </c>
    </row>
    <row r="149" spans="1:8" s="4" customFormat="1" ht="51.75" customHeight="1" x14ac:dyDescent="0.25">
      <c r="A149" s="3" t="s">
        <v>171</v>
      </c>
      <c r="B149" s="31" t="s">
        <v>92</v>
      </c>
      <c r="C149" s="31"/>
      <c r="D149" s="31"/>
      <c r="E149" s="31"/>
      <c r="F149" s="40">
        <f t="shared" ref="F149:F150" si="37">F150</f>
        <v>208.5</v>
      </c>
      <c r="G149" s="40">
        <f t="shared" ref="G149" si="38">G150+G154+G158</f>
        <v>0</v>
      </c>
      <c r="H149" s="40">
        <f>H150</f>
        <v>0</v>
      </c>
    </row>
    <row r="150" spans="1:8" s="4" customFormat="1" ht="15.75" x14ac:dyDescent="0.25">
      <c r="A150" s="52" t="s">
        <v>93</v>
      </c>
      <c r="B150" s="31" t="s">
        <v>92</v>
      </c>
      <c r="C150" s="31" t="s">
        <v>18</v>
      </c>
      <c r="D150" s="31"/>
      <c r="E150" s="31"/>
      <c r="F150" s="40">
        <f t="shared" si="37"/>
        <v>208.5</v>
      </c>
      <c r="G150" s="40">
        <f t="shared" ref="G150" si="39">G151+G155+G159</f>
        <v>0</v>
      </c>
      <c r="H150" s="40">
        <f>H151</f>
        <v>0</v>
      </c>
    </row>
    <row r="151" spans="1:8" s="4" customFormat="1" ht="15.75" x14ac:dyDescent="0.25">
      <c r="A151" s="52" t="s">
        <v>94</v>
      </c>
      <c r="B151" s="31" t="s">
        <v>92</v>
      </c>
      <c r="C151" s="31" t="s">
        <v>95</v>
      </c>
      <c r="D151" s="31"/>
      <c r="E151" s="31"/>
      <c r="F151" s="40">
        <f>F152</f>
        <v>208.5</v>
      </c>
      <c r="G151" s="40">
        <f t="shared" ref="G151" si="40">G152+G156+G160</f>
        <v>0</v>
      </c>
      <c r="H151" s="40">
        <v>0</v>
      </c>
    </row>
    <row r="152" spans="1:8" s="4" customFormat="1" ht="57" customHeight="1" x14ac:dyDescent="0.25">
      <c r="A152" s="51" t="s">
        <v>33</v>
      </c>
      <c r="B152" s="31" t="s">
        <v>92</v>
      </c>
      <c r="C152" s="31" t="s">
        <v>95</v>
      </c>
      <c r="D152" s="31" t="s">
        <v>12</v>
      </c>
      <c r="E152" s="31" t="s">
        <v>11</v>
      </c>
      <c r="F152" s="40">
        <v>208.5</v>
      </c>
      <c r="G152" s="40">
        <v>0</v>
      </c>
      <c r="H152" s="40">
        <v>0</v>
      </c>
    </row>
    <row r="153" spans="1:8" s="4" customFormat="1" ht="47.25" x14ac:dyDescent="0.25">
      <c r="A153" s="66" t="s">
        <v>192</v>
      </c>
      <c r="B153" s="59" t="s">
        <v>96</v>
      </c>
      <c r="C153" s="31"/>
      <c r="D153" s="31"/>
      <c r="E153" s="31"/>
      <c r="F153" s="40">
        <f t="shared" ref="F153:G155" si="41">F154</f>
        <v>52.463000000000001</v>
      </c>
      <c r="G153" s="40">
        <f t="shared" si="41"/>
        <v>0</v>
      </c>
      <c r="H153" s="40">
        <f>H154</f>
        <v>0</v>
      </c>
    </row>
    <row r="154" spans="1:8" s="4" customFormat="1" ht="15.75" x14ac:dyDescent="0.25">
      <c r="A154" s="52" t="s">
        <v>93</v>
      </c>
      <c r="B154" s="59" t="s">
        <v>96</v>
      </c>
      <c r="C154" s="31" t="s">
        <v>18</v>
      </c>
      <c r="D154" s="31"/>
      <c r="E154" s="31"/>
      <c r="F154" s="40">
        <f t="shared" si="41"/>
        <v>52.463000000000001</v>
      </c>
      <c r="G154" s="40">
        <f t="shared" si="41"/>
        <v>0</v>
      </c>
      <c r="H154" s="40">
        <f>H155</f>
        <v>0</v>
      </c>
    </row>
    <row r="155" spans="1:8" s="4" customFormat="1" ht="15.75" x14ac:dyDescent="0.25">
      <c r="A155" s="52" t="s">
        <v>94</v>
      </c>
      <c r="B155" s="59" t="s">
        <v>96</v>
      </c>
      <c r="C155" s="31" t="s">
        <v>95</v>
      </c>
      <c r="D155" s="31"/>
      <c r="E155" s="31"/>
      <c r="F155" s="40">
        <f t="shared" si="41"/>
        <v>52.463000000000001</v>
      </c>
      <c r="G155" s="40">
        <f t="shared" si="41"/>
        <v>0</v>
      </c>
      <c r="H155" s="40">
        <f>H156</f>
        <v>0</v>
      </c>
    </row>
    <row r="156" spans="1:8" s="4" customFormat="1" ht="31.5" x14ac:dyDescent="0.25">
      <c r="A156" s="51" t="s">
        <v>34</v>
      </c>
      <c r="B156" s="59" t="s">
        <v>96</v>
      </c>
      <c r="C156" s="31" t="s">
        <v>95</v>
      </c>
      <c r="D156" s="31" t="s">
        <v>12</v>
      </c>
      <c r="E156" s="31" t="s">
        <v>8</v>
      </c>
      <c r="F156" s="40">
        <v>52.463000000000001</v>
      </c>
      <c r="G156" s="40">
        <v>0</v>
      </c>
      <c r="H156" s="40">
        <v>0</v>
      </c>
    </row>
    <row r="157" spans="1:8" s="4" customFormat="1" ht="47.25" x14ac:dyDescent="0.25">
      <c r="A157" s="52" t="s">
        <v>97</v>
      </c>
      <c r="B157" s="59" t="s">
        <v>98</v>
      </c>
      <c r="C157" s="31"/>
      <c r="D157" s="31"/>
      <c r="E157" s="31"/>
      <c r="F157" s="40">
        <f t="shared" ref="F157:G159" si="42">F158</f>
        <v>26.79</v>
      </c>
      <c r="G157" s="40">
        <f t="shared" si="42"/>
        <v>0</v>
      </c>
      <c r="H157" s="40">
        <f>H158</f>
        <v>0</v>
      </c>
    </row>
    <row r="158" spans="1:8" s="4" customFormat="1" ht="15.75" x14ac:dyDescent="0.25">
      <c r="A158" s="52" t="s">
        <v>93</v>
      </c>
      <c r="B158" s="59" t="s">
        <v>98</v>
      </c>
      <c r="C158" s="31" t="s">
        <v>18</v>
      </c>
      <c r="D158" s="31"/>
      <c r="E158" s="31"/>
      <c r="F158" s="40">
        <f t="shared" si="42"/>
        <v>26.79</v>
      </c>
      <c r="G158" s="40">
        <f t="shared" si="42"/>
        <v>0</v>
      </c>
      <c r="H158" s="40">
        <f>H159</f>
        <v>0</v>
      </c>
    </row>
    <row r="159" spans="1:8" s="4" customFormat="1" ht="15.75" x14ac:dyDescent="0.25">
      <c r="A159" s="52" t="s">
        <v>94</v>
      </c>
      <c r="B159" s="59" t="s">
        <v>98</v>
      </c>
      <c r="C159" s="31" t="s">
        <v>95</v>
      </c>
      <c r="D159" s="31"/>
      <c r="E159" s="31"/>
      <c r="F159" s="40">
        <f t="shared" si="42"/>
        <v>26.79</v>
      </c>
      <c r="G159" s="40">
        <f t="shared" si="42"/>
        <v>0</v>
      </c>
      <c r="H159" s="40">
        <f>H160</f>
        <v>0</v>
      </c>
    </row>
    <row r="160" spans="1:8" s="4" customFormat="1" ht="69" customHeight="1" x14ac:dyDescent="0.25">
      <c r="A160" s="51" t="s">
        <v>33</v>
      </c>
      <c r="B160" s="59" t="s">
        <v>98</v>
      </c>
      <c r="C160" s="39" t="s">
        <v>95</v>
      </c>
      <c r="D160" s="31" t="s">
        <v>12</v>
      </c>
      <c r="E160" s="31" t="s">
        <v>11</v>
      </c>
      <c r="F160" s="40">
        <v>26.79</v>
      </c>
      <c r="G160" s="40">
        <v>0</v>
      </c>
      <c r="H160" s="40">
        <v>0</v>
      </c>
    </row>
    <row r="161" spans="1:256" s="4" customFormat="1" ht="63" x14ac:dyDescent="0.25">
      <c r="A161" s="51" t="s">
        <v>99</v>
      </c>
      <c r="B161" s="59" t="s">
        <v>100</v>
      </c>
      <c r="C161" s="39"/>
      <c r="D161" s="59"/>
      <c r="E161" s="59"/>
      <c r="F161" s="40">
        <f t="shared" ref="F161:G163" si="43">F162</f>
        <v>3.52</v>
      </c>
      <c r="G161" s="40">
        <f t="shared" si="43"/>
        <v>3.52</v>
      </c>
      <c r="H161" s="40">
        <f>H162</f>
        <v>3.52</v>
      </c>
    </row>
    <row r="162" spans="1:256" s="4" customFormat="1" ht="31.5" x14ac:dyDescent="0.25">
      <c r="A162" s="51" t="s">
        <v>9</v>
      </c>
      <c r="B162" s="59" t="s">
        <v>100</v>
      </c>
      <c r="C162" s="39" t="s">
        <v>10</v>
      </c>
      <c r="D162" s="59"/>
      <c r="E162" s="59"/>
      <c r="F162" s="40">
        <f t="shared" si="43"/>
        <v>3.52</v>
      </c>
      <c r="G162" s="40">
        <f t="shared" si="43"/>
        <v>3.52</v>
      </c>
      <c r="H162" s="40">
        <f>H163</f>
        <v>3.52</v>
      </c>
    </row>
    <row r="163" spans="1:256" s="4" customFormat="1" ht="31.5" x14ac:dyDescent="0.25">
      <c r="A163" s="51" t="s">
        <v>46</v>
      </c>
      <c r="B163" s="59" t="s">
        <v>100</v>
      </c>
      <c r="C163" s="39" t="s">
        <v>89</v>
      </c>
      <c r="D163" s="59"/>
      <c r="E163" s="59"/>
      <c r="F163" s="40">
        <f t="shared" si="43"/>
        <v>3.52</v>
      </c>
      <c r="G163" s="40">
        <f t="shared" si="43"/>
        <v>3.52</v>
      </c>
      <c r="H163" s="40">
        <f>H164</f>
        <v>3.52</v>
      </c>
    </row>
    <row r="164" spans="1:256" s="4" customFormat="1" ht="31.5" x14ac:dyDescent="0.25">
      <c r="A164" s="52" t="s">
        <v>101</v>
      </c>
      <c r="B164" s="59" t="s">
        <v>100</v>
      </c>
      <c r="C164" s="39" t="s">
        <v>89</v>
      </c>
      <c r="D164" s="39" t="s">
        <v>17</v>
      </c>
      <c r="E164" s="39" t="s">
        <v>30</v>
      </c>
      <c r="F164" s="49">
        <v>3.52</v>
      </c>
      <c r="G164" s="49">
        <v>3.52</v>
      </c>
      <c r="H164" s="40">
        <v>3.52</v>
      </c>
    </row>
    <row r="165" spans="1:256" s="4" customFormat="1" ht="51" customHeight="1" x14ac:dyDescent="0.25">
      <c r="A165" s="62" t="s">
        <v>102</v>
      </c>
      <c r="B165" s="63" t="s">
        <v>103</v>
      </c>
      <c r="C165" s="64"/>
      <c r="D165" s="63"/>
      <c r="E165" s="63"/>
      <c r="F165" s="32">
        <f t="shared" ref="F165:G165" si="44">F167</f>
        <v>1036.9584</v>
      </c>
      <c r="G165" s="32">
        <f t="shared" si="44"/>
        <v>989.88699999999994</v>
      </c>
      <c r="H165" s="32">
        <f>H167</f>
        <v>1029.482</v>
      </c>
    </row>
    <row r="166" spans="1:256" s="4" customFormat="1" ht="16.5" customHeight="1" x14ac:dyDescent="0.25">
      <c r="A166" s="51" t="s">
        <v>32</v>
      </c>
      <c r="B166" s="65" t="s">
        <v>104</v>
      </c>
      <c r="C166" s="31"/>
      <c r="D166" s="31"/>
      <c r="E166" s="31"/>
      <c r="F166" s="40">
        <f t="shared" ref="F166:G166" si="45">F167</f>
        <v>1036.9584</v>
      </c>
      <c r="G166" s="40">
        <f t="shared" si="45"/>
        <v>989.88699999999994</v>
      </c>
      <c r="H166" s="40">
        <f>H167</f>
        <v>1029.482</v>
      </c>
    </row>
    <row r="167" spans="1:256" s="26" customFormat="1" ht="47.25" x14ac:dyDescent="0.25">
      <c r="A167" s="52" t="s">
        <v>102</v>
      </c>
      <c r="B167" s="65" t="s">
        <v>105</v>
      </c>
      <c r="C167" s="31"/>
      <c r="D167" s="31"/>
      <c r="E167" s="31"/>
      <c r="F167" s="40">
        <f t="shared" ref="F167:G167" si="46">F170</f>
        <v>1036.9584</v>
      </c>
      <c r="G167" s="40">
        <f t="shared" si="46"/>
        <v>989.88699999999994</v>
      </c>
      <c r="H167" s="40">
        <f>H170</f>
        <v>1029.482</v>
      </c>
      <c r="I167" s="22"/>
      <c r="J167" s="92"/>
      <c r="K167" s="23"/>
      <c r="L167" s="92"/>
      <c r="M167" s="22"/>
      <c r="N167" s="24"/>
      <c r="O167" s="22"/>
      <c r="P167" s="25"/>
      <c r="Q167" s="92"/>
      <c r="R167" s="23"/>
      <c r="S167" s="92"/>
      <c r="T167" s="22"/>
      <c r="U167" s="24"/>
      <c r="V167" s="22"/>
      <c r="W167" s="25"/>
      <c r="X167" s="92"/>
      <c r="Y167" s="23"/>
      <c r="Z167" s="92"/>
      <c r="AA167" s="22"/>
      <c r="AB167" s="24"/>
      <c r="AC167" s="22"/>
      <c r="AD167" s="25"/>
      <c r="AE167" s="92"/>
      <c r="AF167" s="23"/>
      <c r="AG167" s="92"/>
      <c r="AH167" s="22"/>
      <c r="AI167" s="24"/>
      <c r="AJ167" s="22"/>
      <c r="AK167" s="25"/>
      <c r="AL167" s="92"/>
      <c r="AM167" s="23"/>
      <c r="AN167" s="92"/>
      <c r="AO167" s="22"/>
      <c r="AP167" s="24"/>
      <c r="AQ167" s="22"/>
      <c r="AR167" s="25"/>
      <c r="AS167" s="92"/>
      <c r="AT167" s="23"/>
      <c r="AU167" s="92"/>
      <c r="AV167" s="22"/>
      <c r="AW167" s="24"/>
      <c r="AX167" s="22"/>
      <c r="AY167" s="25"/>
      <c r="AZ167" s="92"/>
      <c r="BA167" s="23"/>
      <c r="BB167" s="92"/>
      <c r="BC167" s="22"/>
      <c r="BD167" s="24"/>
      <c r="BE167" s="22"/>
      <c r="BF167" s="25"/>
      <c r="BG167" s="92"/>
      <c r="BH167" s="23"/>
      <c r="BI167" s="92"/>
      <c r="BJ167" s="22"/>
      <c r="BK167" s="24"/>
      <c r="BL167" s="22"/>
      <c r="BM167" s="25"/>
      <c r="BN167" s="92"/>
      <c r="BO167" s="23"/>
      <c r="BP167" s="92"/>
      <c r="BQ167" s="22"/>
      <c r="BR167" s="24"/>
      <c r="BS167" s="22"/>
      <c r="BT167" s="25"/>
      <c r="BU167" s="92"/>
      <c r="BV167" s="23"/>
      <c r="BW167" s="92"/>
      <c r="BX167" s="22"/>
      <c r="BY167" s="24"/>
      <c r="BZ167" s="22"/>
      <c r="CA167" s="25"/>
      <c r="CB167" s="92"/>
      <c r="CC167" s="23"/>
      <c r="CD167" s="92"/>
      <c r="CE167" s="22"/>
      <c r="CF167" s="24"/>
      <c r="CG167" s="22"/>
      <c r="CH167" s="25"/>
      <c r="CI167" s="92"/>
      <c r="CJ167" s="23"/>
      <c r="CK167" s="92"/>
      <c r="CL167" s="22"/>
      <c r="CM167" s="24"/>
      <c r="CN167" s="22"/>
      <c r="CO167" s="25"/>
      <c r="CP167" s="92"/>
      <c r="CQ167" s="23"/>
      <c r="CR167" s="92"/>
      <c r="CS167" s="22"/>
      <c r="CT167" s="24"/>
      <c r="CU167" s="22"/>
      <c r="CV167" s="25"/>
      <c r="CW167" s="92"/>
      <c r="CX167" s="23"/>
      <c r="CY167" s="92"/>
      <c r="CZ167" s="22"/>
      <c r="DA167" s="24"/>
      <c r="DB167" s="22"/>
      <c r="DC167" s="25"/>
      <c r="DD167" s="92"/>
      <c r="DE167" s="23"/>
      <c r="DF167" s="92"/>
      <c r="DG167" s="22"/>
      <c r="DH167" s="24"/>
      <c r="DI167" s="22"/>
      <c r="DJ167" s="25"/>
      <c r="DK167" s="92"/>
      <c r="DL167" s="23"/>
      <c r="DM167" s="92"/>
      <c r="DN167" s="22"/>
      <c r="DO167" s="24"/>
      <c r="DP167" s="22"/>
      <c r="DQ167" s="25"/>
      <c r="DR167" s="92"/>
      <c r="DS167" s="23"/>
      <c r="DT167" s="92"/>
      <c r="DU167" s="22"/>
      <c r="DV167" s="24"/>
      <c r="DW167" s="22"/>
      <c r="DX167" s="25"/>
      <c r="DY167" s="92"/>
      <c r="DZ167" s="23"/>
      <c r="EA167" s="92"/>
      <c r="EB167" s="22"/>
      <c r="EC167" s="24"/>
      <c r="ED167" s="22"/>
      <c r="EE167" s="25"/>
      <c r="EF167" s="92"/>
      <c r="EG167" s="23"/>
      <c r="EH167" s="92"/>
      <c r="EI167" s="22"/>
      <c r="EJ167" s="24"/>
      <c r="EK167" s="22"/>
      <c r="EL167" s="25"/>
      <c r="EM167" s="92"/>
      <c r="EN167" s="23"/>
      <c r="EO167" s="92"/>
      <c r="EP167" s="22"/>
      <c r="EQ167" s="24"/>
      <c r="ER167" s="22"/>
      <c r="ES167" s="25"/>
      <c r="ET167" s="92"/>
      <c r="EU167" s="23"/>
      <c r="EV167" s="92"/>
      <c r="EW167" s="22"/>
      <c r="EX167" s="24"/>
      <c r="EY167" s="22"/>
      <c r="EZ167" s="25"/>
      <c r="FA167" s="92"/>
      <c r="FB167" s="23"/>
      <c r="FC167" s="92"/>
      <c r="FD167" s="22"/>
      <c r="FE167" s="24"/>
      <c r="FF167" s="22"/>
      <c r="FG167" s="25"/>
      <c r="FH167" s="92"/>
      <c r="FI167" s="23"/>
      <c r="FJ167" s="92"/>
      <c r="FK167" s="22"/>
      <c r="FL167" s="24"/>
      <c r="FM167" s="22"/>
      <c r="FN167" s="25"/>
      <c r="FO167" s="92"/>
      <c r="FP167" s="23"/>
      <c r="FQ167" s="92"/>
      <c r="FR167" s="22"/>
      <c r="FS167" s="24"/>
      <c r="FT167" s="22"/>
      <c r="FU167" s="25"/>
      <c r="FV167" s="92"/>
      <c r="FW167" s="23"/>
      <c r="FX167" s="92"/>
      <c r="FY167" s="22"/>
      <c r="FZ167" s="24"/>
      <c r="GA167" s="22"/>
      <c r="GB167" s="25"/>
      <c r="GC167" s="92"/>
      <c r="GD167" s="23"/>
      <c r="GE167" s="92"/>
      <c r="GF167" s="22"/>
      <c r="GG167" s="24"/>
      <c r="GH167" s="22"/>
      <c r="GI167" s="25"/>
      <c r="GJ167" s="92"/>
      <c r="GK167" s="23"/>
      <c r="GL167" s="92"/>
      <c r="GM167" s="22"/>
      <c r="GN167" s="24"/>
      <c r="GO167" s="22"/>
      <c r="GP167" s="25"/>
      <c r="GQ167" s="92"/>
      <c r="GR167" s="23"/>
      <c r="GS167" s="92"/>
      <c r="GT167" s="22"/>
      <c r="GU167" s="24"/>
      <c r="GV167" s="22"/>
      <c r="GW167" s="25"/>
      <c r="GX167" s="92"/>
      <c r="GY167" s="23"/>
      <c r="GZ167" s="92"/>
      <c r="HA167" s="22"/>
      <c r="HB167" s="24"/>
      <c r="HC167" s="22"/>
      <c r="HD167" s="25"/>
      <c r="HE167" s="92"/>
      <c r="HF167" s="23"/>
      <c r="HG167" s="92"/>
      <c r="HH167" s="22"/>
      <c r="HI167" s="24"/>
      <c r="HJ167" s="22"/>
      <c r="HK167" s="25"/>
      <c r="HL167" s="92"/>
      <c r="HM167" s="23"/>
      <c r="HN167" s="92"/>
      <c r="HO167" s="22"/>
      <c r="HP167" s="24"/>
      <c r="HQ167" s="22"/>
      <c r="HR167" s="25"/>
      <c r="HS167" s="92"/>
      <c r="HT167" s="23"/>
      <c r="HU167" s="92"/>
      <c r="HV167" s="22"/>
      <c r="HW167" s="24"/>
      <c r="HX167" s="22"/>
      <c r="HY167" s="25"/>
      <c r="HZ167" s="92"/>
      <c r="IA167" s="23"/>
      <c r="IB167" s="92"/>
      <c r="IC167" s="22"/>
      <c r="ID167" s="24"/>
      <c r="IE167" s="22"/>
      <c r="IF167" s="25"/>
      <c r="IG167" s="92"/>
      <c r="IH167" s="23"/>
      <c r="II167" s="92"/>
      <c r="IJ167" s="22"/>
      <c r="IK167" s="24"/>
      <c r="IL167" s="22"/>
      <c r="IM167" s="25"/>
      <c r="IN167" s="92"/>
      <c r="IO167" s="23"/>
      <c r="IP167" s="92"/>
      <c r="IQ167" s="22"/>
      <c r="IR167" s="24"/>
      <c r="IS167" s="22"/>
      <c r="IT167" s="25"/>
      <c r="IU167" s="92"/>
      <c r="IV167" s="23"/>
    </row>
    <row r="168" spans="1:256" s="26" customFormat="1" ht="63" x14ac:dyDescent="0.25">
      <c r="A168" s="58" t="s">
        <v>6</v>
      </c>
      <c r="B168" s="65" t="s">
        <v>105</v>
      </c>
      <c r="C168" s="39" t="s">
        <v>7</v>
      </c>
      <c r="D168" s="39"/>
      <c r="E168" s="39"/>
      <c r="F168" s="40">
        <f t="shared" ref="F168:G169" si="47">F169</f>
        <v>1036.9584</v>
      </c>
      <c r="G168" s="40">
        <f t="shared" si="47"/>
        <v>989.88699999999994</v>
      </c>
      <c r="H168" s="40">
        <f>H169</f>
        <v>1029.482</v>
      </c>
      <c r="I168" s="22"/>
      <c r="J168" s="92"/>
      <c r="K168" s="23"/>
      <c r="L168" s="92"/>
      <c r="M168" s="22"/>
      <c r="N168" s="24"/>
      <c r="O168" s="22"/>
      <c r="P168" s="25"/>
      <c r="Q168" s="92"/>
      <c r="R168" s="23"/>
      <c r="S168" s="92"/>
      <c r="T168" s="22"/>
      <c r="U168" s="24"/>
      <c r="V168" s="22"/>
      <c r="W168" s="25"/>
      <c r="X168" s="92"/>
      <c r="Y168" s="23"/>
      <c r="Z168" s="92"/>
      <c r="AA168" s="22"/>
      <c r="AB168" s="24"/>
      <c r="AC168" s="22"/>
      <c r="AD168" s="25"/>
      <c r="AE168" s="92"/>
      <c r="AF168" s="23"/>
      <c r="AG168" s="92"/>
      <c r="AH168" s="22"/>
      <c r="AI168" s="24"/>
      <c r="AJ168" s="22"/>
      <c r="AK168" s="25"/>
      <c r="AL168" s="92"/>
      <c r="AM168" s="23"/>
      <c r="AN168" s="92"/>
      <c r="AO168" s="22"/>
      <c r="AP168" s="24"/>
      <c r="AQ168" s="22"/>
      <c r="AR168" s="25"/>
      <c r="AS168" s="92"/>
      <c r="AT168" s="23"/>
      <c r="AU168" s="92"/>
      <c r="AV168" s="22"/>
      <c r="AW168" s="24"/>
      <c r="AX168" s="22"/>
      <c r="AY168" s="25"/>
      <c r="AZ168" s="92"/>
      <c r="BA168" s="23"/>
      <c r="BB168" s="92"/>
      <c r="BC168" s="22"/>
      <c r="BD168" s="24"/>
      <c r="BE168" s="22"/>
      <c r="BF168" s="25"/>
      <c r="BG168" s="92"/>
      <c r="BH168" s="23"/>
      <c r="BI168" s="92"/>
      <c r="BJ168" s="22"/>
      <c r="BK168" s="24"/>
      <c r="BL168" s="22"/>
      <c r="BM168" s="25"/>
      <c r="BN168" s="92"/>
      <c r="BO168" s="23"/>
      <c r="BP168" s="92"/>
      <c r="BQ168" s="22"/>
      <c r="BR168" s="24"/>
      <c r="BS168" s="22"/>
      <c r="BT168" s="25"/>
      <c r="BU168" s="92"/>
      <c r="BV168" s="23"/>
      <c r="BW168" s="92"/>
      <c r="BX168" s="22"/>
      <c r="BY168" s="24"/>
      <c r="BZ168" s="22"/>
      <c r="CA168" s="25"/>
      <c r="CB168" s="92"/>
      <c r="CC168" s="23"/>
      <c r="CD168" s="92"/>
      <c r="CE168" s="22"/>
      <c r="CF168" s="24"/>
      <c r="CG168" s="22"/>
      <c r="CH168" s="25"/>
      <c r="CI168" s="92"/>
      <c r="CJ168" s="23"/>
      <c r="CK168" s="92"/>
      <c r="CL168" s="22"/>
      <c r="CM168" s="24"/>
      <c r="CN168" s="22"/>
      <c r="CO168" s="25"/>
      <c r="CP168" s="92"/>
      <c r="CQ168" s="23"/>
      <c r="CR168" s="92"/>
      <c r="CS168" s="22"/>
      <c r="CT168" s="24"/>
      <c r="CU168" s="22"/>
      <c r="CV168" s="25"/>
      <c r="CW168" s="92"/>
      <c r="CX168" s="23"/>
      <c r="CY168" s="92"/>
      <c r="CZ168" s="22"/>
      <c r="DA168" s="24"/>
      <c r="DB168" s="22"/>
      <c r="DC168" s="25"/>
      <c r="DD168" s="92"/>
      <c r="DE168" s="23"/>
      <c r="DF168" s="92"/>
      <c r="DG168" s="22"/>
      <c r="DH168" s="24"/>
      <c r="DI168" s="22"/>
      <c r="DJ168" s="25"/>
      <c r="DK168" s="92"/>
      <c r="DL168" s="23"/>
      <c r="DM168" s="92"/>
      <c r="DN168" s="22"/>
      <c r="DO168" s="24"/>
      <c r="DP168" s="22"/>
      <c r="DQ168" s="25"/>
      <c r="DR168" s="92"/>
      <c r="DS168" s="23"/>
      <c r="DT168" s="92"/>
      <c r="DU168" s="22"/>
      <c r="DV168" s="24"/>
      <c r="DW168" s="22"/>
      <c r="DX168" s="25"/>
      <c r="DY168" s="92"/>
      <c r="DZ168" s="23"/>
      <c r="EA168" s="92"/>
      <c r="EB168" s="22"/>
      <c r="EC168" s="24"/>
      <c r="ED168" s="22"/>
      <c r="EE168" s="25"/>
      <c r="EF168" s="92"/>
      <c r="EG168" s="23"/>
      <c r="EH168" s="92"/>
      <c r="EI168" s="22"/>
      <c r="EJ168" s="24"/>
      <c r="EK168" s="22"/>
      <c r="EL168" s="25"/>
      <c r="EM168" s="92"/>
      <c r="EN168" s="23"/>
      <c r="EO168" s="92"/>
      <c r="EP168" s="22"/>
      <c r="EQ168" s="24"/>
      <c r="ER168" s="22"/>
      <c r="ES168" s="25"/>
      <c r="ET168" s="92"/>
      <c r="EU168" s="23"/>
      <c r="EV168" s="92"/>
      <c r="EW168" s="22"/>
      <c r="EX168" s="24"/>
      <c r="EY168" s="22"/>
      <c r="EZ168" s="25"/>
      <c r="FA168" s="92"/>
      <c r="FB168" s="23"/>
      <c r="FC168" s="92"/>
      <c r="FD168" s="22"/>
      <c r="FE168" s="24"/>
      <c r="FF168" s="22"/>
      <c r="FG168" s="25"/>
      <c r="FH168" s="92"/>
      <c r="FI168" s="23"/>
      <c r="FJ168" s="92"/>
      <c r="FK168" s="22"/>
      <c r="FL168" s="24"/>
      <c r="FM168" s="22"/>
      <c r="FN168" s="25"/>
      <c r="FO168" s="92"/>
      <c r="FP168" s="23"/>
      <c r="FQ168" s="92"/>
      <c r="FR168" s="22"/>
      <c r="FS168" s="24"/>
      <c r="FT168" s="22"/>
      <c r="FU168" s="25"/>
      <c r="FV168" s="92"/>
      <c r="FW168" s="23"/>
      <c r="FX168" s="92"/>
      <c r="FY168" s="22"/>
      <c r="FZ168" s="24"/>
      <c r="GA168" s="22"/>
      <c r="GB168" s="25"/>
      <c r="GC168" s="92"/>
      <c r="GD168" s="23"/>
      <c r="GE168" s="92"/>
      <c r="GF168" s="22"/>
      <c r="GG168" s="24"/>
      <c r="GH168" s="22"/>
      <c r="GI168" s="25"/>
      <c r="GJ168" s="92"/>
      <c r="GK168" s="23"/>
      <c r="GL168" s="92"/>
      <c r="GM168" s="22"/>
      <c r="GN168" s="24"/>
      <c r="GO168" s="22"/>
      <c r="GP168" s="25"/>
      <c r="GQ168" s="92"/>
      <c r="GR168" s="23"/>
      <c r="GS168" s="92"/>
      <c r="GT168" s="22"/>
      <c r="GU168" s="24"/>
      <c r="GV168" s="22"/>
      <c r="GW168" s="25"/>
      <c r="GX168" s="92"/>
      <c r="GY168" s="23"/>
      <c r="GZ168" s="92"/>
      <c r="HA168" s="22"/>
      <c r="HB168" s="24"/>
      <c r="HC168" s="22"/>
      <c r="HD168" s="25"/>
      <c r="HE168" s="92"/>
      <c r="HF168" s="23"/>
      <c r="HG168" s="92"/>
      <c r="HH168" s="22"/>
      <c r="HI168" s="24"/>
      <c r="HJ168" s="22"/>
      <c r="HK168" s="25"/>
      <c r="HL168" s="92"/>
      <c r="HM168" s="23"/>
      <c r="HN168" s="92"/>
      <c r="HO168" s="22"/>
      <c r="HP168" s="24"/>
      <c r="HQ168" s="22"/>
      <c r="HR168" s="25"/>
      <c r="HS168" s="92"/>
      <c r="HT168" s="23"/>
      <c r="HU168" s="92"/>
      <c r="HV168" s="22"/>
      <c r="HW168" s="24"/>
      <c r="HX168" s="22"/>
      <c r="HY168" s="25"/>
      <c r="HZ168" s="92"/>
      <c r="IA168" s="23"/>
      <c r="IB168" s="92"/>
      <c r="IC168" s="22"/>
      <c r="ID168" s="24"/>
      <c r="IE168" s="22"/>
      <c r="IF168" s="25"/>
      <c r="IG168" s="92"/>
      <c r="IH168" s="23"/>
      <c r="II168" s="92"/>
      <c r="IJ168" s="22"/>
      <c r="IK168" s="24"/>
      <c r="IL168" s="22"/>
      <c r="IM168" s="25"/>
      <c r="IN168" s="92"/>
      <c r="IO168" s="23"/>
      <c r="IP168" s="92"/>
      <c r="IQ168" s="22"/>
      <c r="IR168" s="24"/>
      <c r="IS168" s="22"/>
      <c r="IT168" s="25"/>
      <c r="IU168" s="92"/>
      <c r="IV168" s="23"/>
    </row>
    <row r="169" spans="1:256" s="26" customFormat="1" ht="31.5" x14ac:dyDescent="0.25">
      <c r="A169" s="58" t="s">
        <v>87</v>
      </c>
      <c r="B169" s="65" t="s">
        <v>105</v>
      </c>
      <c r="C169" s="39" t="s">
        <v>88</v>
      </c>
      <c r="D169" s="39"/>
      <c r="E169" s="39"/>
      <c r="F169" s="40">
        <f t="shared" si="47"/>
        <v>1036.9584</v>
      </c>
      <c r="G169" s="40">
        <f t="shared" si="47"/>
        <v>989.88699999999994</v>
      </c>
      <c r="H169" s="40">
        <f>H170</f>
        <v>1029.482</v>
      </c>
      <c r="I169" s="22"/>
      <c r="J169" s="92"/>
      <c r="K169" s="23"/>
      <c r="L169" s="92"/>
      <c r="M169" s="22"/>
      <c r="N169" s="24"/>
      <c r="O169" s="22"/>
      <c r="P169" s="25"/>
      <c r="Q169" s="92"/>
      <c r="R169" s="23"/>
      <c r="S169" s="92"/>
      <c r="T169" s="22"/>
      <c r="U169" s="24"/>
      <c r="V169" s="22"/>
      <c r="W169" s="25"/>
      <c r="X169" s="92"/>
      <c r="Y169" s="23"/>
      <c r="Z169" s="92"/>
      <c r="AA169" s="22"/>
      <c r="AB169" s="24"/>
      <c r="AC169" s="22"/>
      <c r="AD169" s="25"/>
      <c r="AE169" s="92"/>
      <c r="AF169" s="23"/>
      <c r="AG169" s="92"/>
      <c r="AH169" s="22"/>
      <c r="AI169" s="24"/>
      <c r="AJ169" s="22"/>
      <c r="AK169" s="25"/>
      <c r="AL169" s="92"/>
      <c r="AM169" s="23"/>
      <c r="AN169" s="92"/>
      <c r="AO169" s="22"/>
      <c r="AP169" s="24"/>
      <c r="AQ169" s="22"/>
      <c r="AR169" s="25"/>
      <c r="AS169" s="92"/>
      <c r="AT169" s="23"/>
      <c r="AU169" s="92"/>
      <c r="AV169" s="22"/>
      <c r="AW169" s="24"/>
      <c r="AX169" s="22"/>
      <c r="AY169" s="25"/>
      <c r="AZ169" s="92"/>
      <c r="BA169" s="23"/>
      <c r="BB169" s="92"/>
      <c r="BC169" s="22"/>
      <c r="BD169" s="24"/>
      <c r="BE169" s="22"/>
      <c r="BF169" s="25"/>
      <c r="BG169" s="92"/>
      <c r="BH169" s="23"/>
      <c r="BI169" s="92"/>
      <c r="BJ169" s="22"/>
      <c r="BK169" s="24"/>
      <c r="BL169" s="22"/>
      <c r="BM169" s="25"/>
      <c r="BN169" s="92"/>
      <c r="BO169" s="23"/>
      <c r="BP169" s="92"/>
      <c r="BQ169" s="22"/>
      <c r="BR169" s="24"/>
      <c r="BS169" s="22"/>
      <c r="BT169" s="25"/>
      <c r="BU169" s="92"/>
      <c r="BV169" s="23"/>
      <c r="BW169" s="92"/>
      <c r="BX169" s="22"/>
      <c r="BY169" s="24"/>
      <c r="BZ169" s="22"/>
      <c r="CA169" s="25"/>
      <c r="CB169" s="92"/>
      <c r="CC169" s="23"/>
      <c r="CD169" s="92"/>
      <c r="CE169" s="22"/>
      <c r="CF169" s="24"/>
      <c r="CG169" s="22"/>
      <c r="CH169" s="25"/>
      <c r="CI169" s="92"/>
      <c r="CJ169" s="23"/>
      <c r="CK169" s="92"/>
      <c r="CL169" s="22"/>
      <c r="CM169" s="24"/>
      <c r="CN169" s="22"/>
      <c r="CO169" s="25"/>
      <c r="CP169" s="92"/>
      <c r="CQ169" s="23"/>
      <c r="CR169" s="92"/>
      <c r="CS169" s="22"/>
      <c r="CT169" s="24"/>
      <c r="CU169" s="22"/>
      <c r="CV169" s="25"/>
      <c r="CW169" s="92"/>
      <c r="CX169" s="23"/>
      <c r="CY169" s="92"/>
      <c r="CZ169" s="22"/>
      <c r="DA169" s="24"/>
      <c r="DB169" s="22"/>
      <c r="DC169" s="25"/>
      <c r="DD169" s="92"/>
      <c r="DE169" s="23"/>
      <c r="DF169" s="92"/>
      <c r="DG169" s="22"/>
      <c r="DH169" s="24"/>
      <c r="DI169" s="22"/>
      <c r="DJ169" s="25"/>
      <c r="DK169" s="92"/>
      <c r="DL169" s="23"/>
      <c r="DM169" s="92"/>
      <c r="DN169" s="22"/>
      <c r="DO169" s="24"/>
      <c r="DP169" s="22"/>
      <c r="DQ169" s="25"/>
      <c r="DR169" s="92"/>
      <c r="DS169" s="23"/>
      <c r="DT169" s="92"/>
      <c r="DU169" s="22"/>
      <c r="DV169" s="24"/>
      <c r="DW169" s="22"/>
      <c r="DX169" s="25"/>
      <c r="DY169" s="92"/>
      <c r="DZ169" s="23"/>
      <c r="EA169" s="92"/>
      <c r="EB169" s="22"/>
      <c r="EC169" s="24"/>
      <c r="ED169" s="22"/>
      <c r="EE169" s="25"/>
      <c r="EF169" s="92"/>
      <c r="EG169" s="23"/>
      <c r="EH169" s="92"/>
      <c r="EI169" s="22"/>
      <c r="EJ169" s="24"/>
      <c r="EK169" s="22"/>
      <c r="EL169" s="25"/>
      <c r="EM169" s="92"/>
      <c r="EN169" s="23"/>
      <c r="EO169" s="92"/>
      <c r="EP169" s="22"/>
      <c r="EQ169" s="24"/>
      <c r="ER169" s="22"/>
      <c r="ES169" s="25"/>
      <c r="ET169" s="92"/>
      <c r="EU169" s="23"/>
      <c r="EV169" s="92"/>
      <c r="EW169" s="22"/>
      <c r="EX169" s="24"/>
      <c r="EY169" s="22"/>
      <c r="EZ169" s="25"/>
      <c r="FA169" s="92"/>
      <c r="FB169" s="23"/>
      <c r="FC169" s="92"/>
      <c r="FD169" s="22"/>
      <c r="FE169" s="24"/>
      <c r="FF169" s="22"/>
      <c r="FG169" s="25"/>
      <c r="FH169" s="92"/>
      <c r="FI169" s="23"/>
      <c r="FJ169" s="92"/>
      <c r="FK169" s="22"/>
      <c r="FL169" s="24"/>
      <c r="FM169" s="22"/>
      <c r="FN169" s="25"/>
      <c r="FO169" s="92"/>
      <c r="FP169" s="23"/>
      <c r="FQ169" s="92"/>
      <c r="FR169" s="22"/>
      <c r="FS169" s="24"/>
      <c r="FT169" s="22"/>
      <c r="FU169" s="25"/>
      <c r="FV169" s="92"/>
      <c r="FW169" s="23"/>
      <c r="FX169" s="92"/>
      <c r="FY169" s="22"/>
      <c r="FZ169" s="24"/>
      <c r="GA169" s="22"/>
      <c r="GB169" s="25"/>
      <c r="GC169" s="92"/>
      <c r="GD169" s="23"/>
      <c r="GE169" s="92"/>
      <c r="GF169" s="22"/>
      <c r="GG169" s="24"/>
      <c r="GH169" s="22"/>
      <c r="GI169" s="25"/>
      <c r="GJ169" s="92"/>
      <c r="GK169" s="23"/>
      <c r="GL169" s="92"/>
      <c r="GM169" s="22"/>
      <c r="GN169" s="24"/>
      <c r="GO169" s="22"/>
      <c r="GP169" s="25"/>
      <c r="GQ169" s="92"/>
      <c r="GR169" s="23"/>
      <c r="GS169" s="92"/>
      <c r="GT169" s="22"/>
      <c r="GU169" s="24"/>
      <c r="GV169" s="22"/>
      <c r="GW169" s="25"/>
      <c r="GX169" s="92"/>
      <c r="GY169" s="23"/>
      <c r="GZ169" s="92"/>
      <c r="HA169" s="22"/>
      <c r="HB169" s="24"/>
      <c r="HC169" s="22"/>
      <c r="HD169" s="25"/>
      <c r="HE169" s="92"/>
      <c r="HF169" s="23"/>
      <c r="HG169" s="92"/>
      <c r="HH169" s="22"/>
      <c r="HI169" s="24"/>
      <c r="HJ169" s="22"/>
      <c r="HK169" s="25"/>
      <c r="HL169" s="92"/>
      <c r="HM169" s="23"/>
      <c r="HN169" s="92"/>
      <c r="HO169" s="22"/>
      <c r="HP169" s="24"/>
      <c r="HQ169" s="22"/>
      <c r="HR169" s="25"/>
      <c r="HS169" s="92"/>
      <c r="HT169" s="23"/>
      <c r="HU169" s="92"/>
      <c r="HV169" s="22"/>
      <c r="HW169" s="24"/>
      <c r="HX169" s="22"/>
      <c r="HY169" s="25"/>
      <c r="HZ169" s="92"/>
      <c r="IA169" s="23"/>
      <c r="IB169" s="92"/>
      <c r="IC169" s="22"/>
      <c r="ID169" s="24"/>
      <c r="IE169" s="22"/>
      <c r="IF169" s="25"/>
      <c r="IG169" s="92"/>
      <c r="IH169" s="23"/>
      <c r="II169" s="92"/>
      <c r="IJ169" s="22"/>
      <c r="IK169" s="24"/>
      <c r="IL169" s="22"/>
      <c r="IM169" s="25"/>
      <c r="IN169" s="92"/>
      <c r="IO169" s="23"/>
      <c r="IP169" s="92"/>
      <c r="IQ169" s="22"/>
      <c r="IR169" s="24"/>
      <c r="IS169" s="22"/>
      <c r="IT169" s="25"/>
      <c r="IU169" s="92"/>
      <c r="IV169" s="23"/>
    </row>
    <row r="170" spans="1:256" s="4" customFormat="1" ht="47.25" x14ac:dyDescent="0.25">
      <c r="A170" s="58" t="s">
        <v>33</v>
      </c>
      <c r="B170" s="65" t="s">
        <v>105</v>
      </c>
      <c r="C170" s="39" t="s">
        <v>88</v>
      </c>
      <c r="D170" s="39" t="s">
        <v>12</v>
      </c>
      <c r="E170" s="39" t="s">
        <v>11</v>
      </c>
      <c r="F170" s="40">
        <f>951.814+85.1444</f>
        <v>1036.9584</v>
      </c>
      <c r="G170" s="40">
        <v>989.88699999999994</v>
      </c>
      <c r="H170" s="40">
        <v>1029.482</v>
      </c>
    </row>
    <row r="171" spans="1:256" s="4" customFormat="1" ht="31.5" x14ac:dyDescent="0.25">
      <c r="A171" s="68" t="s">
        <v>106</v>
      </c>
      <c r="B171" s="67" t="s">
        <v>107</v>
      </c>
      <c r="C171" s="64"/>
      <c r="D171" s="67"/>
      <c r="E171" s="67"/>
      <c r="F171" s="42">
        <f t="shared" ref="F171:H176" si="48">F172</f>
        <v>50</v>
      </c>
      <c r="G171" s="42">
        <f t="shared" si="48"/>
        <v>50</v>
      </c>
      <c r="H171" s="42">
        <f t="shared" si="48"/>
        <v>50</v>
      </c>
    </row>
    <row r="172" spans="1:256" s="4" customFormat="1" ht="15.75" x14ac:dyDescent="0.25">
      <c r="A172" s="71" t="s">
        <v>32</v>
      </c>
      <c r="B172" s="93" t="s">
        <v>108</v>
      </c>
      <c r="C172" s="94"/>
      <c r="D172" s="95"/>
      <c r="E172" s="95"/>
      <c r="F172" s="96">
        <f t="shared" si="48"/>
        <v>50</v>
      </c>
      <c r="G172" s="96">
        <f t="shared" si="48"/>
        <v>50</v>
      </c>
      <c r="H172" s="96">
        <f t="shared" si="48"/>
        <v>50</v>
      </c>
    </row>
    <row r="173" spans="1:256" s="4" customFormat="1" ht="15.75" x14ac:dyDescent="0.25">
      <c r="A173" s="8" t="s">
        <v>32</v>
      </c>
      <c r="B173" s="65" t="s">
        <v>109</v>
      </c>
      <c r="C173" s="31"/>
      <c r="D173" s="59"/>
      <c r="E173" s="59"/>
      <c r="F173" s="40">
        <f t="shared" si="48"/>
        <v>50</v>
      </c>
      <c r="G173" s="40">
        <f t="shared" si="48"/>
        <v>50</v>
      </c>
      <c r="H173" s="40">
        <f t="shared" si="48"/>
        <v>50</v>
      </c>
    </row>
    <row r="174" spans="1:256" s="4" customFormat="1" ht="30.75" customHeight="1" x14ac:dyDescent="0.25">
      <c r="A174" s="51" t="s">
        <v>110</v>
      </c>
      <c r="B174" s="31" t="s">
        <v>173</v>
      </c>
      <c r="C174" s="39"/>
      <c r="D174" s="39"/>
      <c r="E174" s="59"/>
      <c r="F174" s="40">
        <f>F175+F178</f>
        <v>50</v>
      </c>
      <c r="G174" s="40">
        <f t="shared" ref="G174:H174" si="49">G175+G178</f>
        <v>50</v>
      </c>
      <c r="H174" s="40">
        <f t="shared" si="49"/>
        <v>50</v>
      </c>
    </row>
    <row r="175" spans="1:256" s="4" customFormat="1" ht="38.25" customHeight="1" x14ac:dyDescent="0.25">
      <c r="A175" s="51" t="s">
        <v>9</v>
      </c>
      <c r="B175" s="31" t="s">
        <v>173</v>
      </c>
      <c r="C175" s="59">
        <v>200</v>
      </c>
      <c r="D175" s="39"/>
      <c r="E175" s="39"/>
      <c r="F175" s="40">
        <f t="shared" si="48"/>
        <v>48.6</v>
      </c>
      <c r="G175" s="40">
        <f t="shared" si="48"/>
        <v>48.6</v>
      </c>
      <c r="H175" s="40">
        <f t="shared" ref="H175:H176" si="50">H176</f>
        <v>48.6</v>
      </c>
    </row>
    <row r="176" spans="1:256" s="4" customFormat="1" ht="31.5" x14ac:dyDescent="0.25">
      <c r="A176" s="51" t="s">
        <v>46</v>
      </c>
      <c r="B176" s="31" t="s">
        <v>173</v>
      </c>
      <c r="C176" s="59">
        <v>240</v>
      </c>
      <c r="D176" s="39"/>
      <c r="E176" s="39"/>
      <c r="F176" s="40">
        <f t="shared" si="48"/>
        <v>48.6</v>
      </c>
      <c r="G176" s="40">
        <f t="shared" si="48"/>
        <v>48.6</v>
      </c>
      <c r="H176" s="40">
        <f t="shared" si="50"/>
        <v>48.6</v>
      </c>
    </row>
    <row r="177" spans="1:8" s="4" customFormat="1" ht="21.75" customHeight="1" x14ac:dyDescent="0.25">
      <c r="A177" s="51" t="s">
        <v>26</v>
      </c>
      <c r="B177" s="31" t="s">
        <v>173</v>
      </c>
      <c r="C177" s="59">
        <v>240</v>
      </c>
      <c r="D177" s="39" t="s">
        <v>12</v>
      </c>
      <c r="E177" s="39" t="s">
        <v>27</v>
      </c>
      <c r="F177" s="49">
        <v>48.6</v>
      </c>
      <c r="G177" s="49">
        <v>48.6</v>
      </c>
      <c r="H177" s="40">
        <v>48.6</v>
      </c>
    </row>
    <row r="178" spans="1:8" s="4" customFormat="1" ht="21.75" customHeight="1" x14ac:dyDescent="0.25">
      <c r="A178" s="58" t="s">
        <v>13</v>
      </c>
      <c r="B178" s="31" t="s">
        <v>173</v>
      </c>
      <c r="C178" s="59">
        <v>800</v>
      </c>
      <c r="D178" s="39"/>
      <c r="E178" s="39"/>
      <c r="F178" s="49">
        <f>F179</f>
        <v>1.4</v>
      </c>
      <c r="G178" s="49">
        <f t="shared" ref="G178:H178" si="51">G179</f>
        <v>1.4</v>
      </c>
      <c r="H178" s="49">
        <f t="shared" si="51"/>
        <v>1.4</v>
      </c>
    </row>
    <row r="179" spans="1:8" s="4" customFormat="1" ht="21.75" customHeight="1" x14ac:dyDescent="0.25">
      <c r="A179" s="51" t="s">
        <v>142</v>
      </c>
      <c r="B179" s="31" t="s">
        <v>173</v>
      </c>
      <c r="C179" s="59">
        <v>850</v>
      </c>
      <c r="D179" s="39"/>
      <c r="E179" s="39"/>
      <c r="F179" s="49">
        <f>F180</f>
        <v>1.4</v>
      </c>
      <c r="G179" s="49">
        <f t="shared" ref="G179:H179" si="52">G180</f>
        <v>1.4</v>
      </c>
      <c r="H179" s="49">
        <f t="shared" si="52"/>
        <v>1.4</v>
      </c>
    </row>
    <row r="180" spans="1:8" s="4" customFormat="1" ht="21.75" customHeight="1" x14ac:dyDescent="0.25">
      <c r="A180" s="51" t="s">
        <v>26</v>
      </c>
      <c r="B180" s="31" t="s">
        <v>173</v>
      </c>
      <c r="C180" s="59">
        <v>850</v>
      </c>
      <c r="D180" s="39" t="s">
        <v>12</v>
      </c>
      <c r="E180" s="39" t="s">
        <v>27</v>
      </c>
      <c r="F180" s="49">
        <v>1.4</v>
      </c>
      <c r="G180" s="49">
        <v>1.4</v>
      </c>
      <c r="H180" s="40">
        <v>1.4</v>
      </c>
    </row>
    <row r="181" spans="1:8" s="4" customFormat="1" ht="47.25" x14ac:dyDescent="0.25">
      <c r="A181" s="68" t="s">
        <v>111</v>
      </c>
      <c r="B181" s="67" t="s">
        <v>112</v>
      </c>
      <c r="C181" s="64"/>
      <c r="D181" s="67"/>
      <c r="E181" s="67"/>
      <c r="F181" s="42">
        <f>F182</f>
        <v>1679.3870000000002</v>
      </c>
      <c r="G181" s="42">
        <f t="shared" ref="G181:H181" si="53">G182</f>
        <v>3176.3312300000002</v>
      </c>
      <c r="H181" s="42">
        <f t="shared" si="53"/>
        <v>4413.1898899999997</v>
      </c>
    </row>
    <row r="182" spans="1:8" s="4" customFormat="1" ht="15.75" x14ac:dyDescent="0.25">
      <c r="A182" s="8" t="s">
        <v>113</v>
      </c>
      <c r="B182" s="9" t="s">
        <v>114</v>
      </c>
      <c r="C182" s="39"/>
      <c r="D182" s="59"/>
      <c r="E182" s="59"/>
      <c r="F182" s="40">
        <f t="shared" ref="F182:H182" si="54">F183</f>
        <v>1679.3870000000002</v>
      </c>
      <c r="G182" s="40">
        <f t="shared" si="54"/>
        <v>3176.3312300000002</v>
      </c>
      <c r="H182" s="40">
        <f t="shared" si="54"/>
        <v>4413.1898899999997</v>
      </c>
    </row>
    <row r="183" spans="1:8" s="4" customFormat="1" ht="15.75" x14ac:dyDescent="0.25">
      <c r="A183" s="8" t="s">
        <v>113</v>
      </c>
      <c r="B183" s="9" t="s">
        <v>115</v>
      </c>
      <c r="C183" s="39"/>
      <c r="D183" s="59"/>
      <c r="E183" s="59"/>
      <c r="F183" s="40">
        <f>F187+F192+F196+F231+F232+F235+F243+F258+F262+F270+F208+F254+F216+F188+F204+F200+F227+F250+F212+F269+F239</f>
        <v>1679.3870000000002</v>
      </c>
      <c r="G183" s="40">
        <f>G187+G192+G196+G231+G232+G235+G243+G258+G262+G270+G208+G254+G216+G188+G204+G200+G227+G250+G212</f>
        <v>3176.3312300000002</v>
      </c>
      <c r="H183" s="40">
        <f>H187+H192+H196+H231+H232+H235+H243+H258+H262+H270+H208+H254+H216+H188+H204+H200+H227+H250+H212</f>
        <v>4413.1898899999997</v>
      </c>
    </row>
    <row r="184" spans="1:8" s="4" customFormat="1" ht="15.75" x14ac:dyDescent="0.25">
      <c r="A184" s="8" t="s">
        <v>116</v>
      </c>
      <c r="B184" s="9" t="s">
        <v>117</v>
      </c>
      <c r="C184" s="39"/>
      <c r="D184" s="59"/>
      <c r="E184" s="59"/>
      <c r="F184" s="40">
        <f t="shared" ref="F184:G186" si="55">F185</f>
        <v>401.02800000000002</v>
      </c>
      <c r="G184" s="40">
        <f t="shared" si="55"/>
        <v>417.07</v>
      </c>
      <c r="H184" s="40">
        <f>H185</f>
        <v>433.75299999999999</v>
      </c>
    </row>
    <row r="185" spans="1:8" s="4" customFormat="1" ht="15.75" x14ac:dyDescent="0.25">
      <c r="A185" s="60" t="s">
        <v>15</v>
      </c>
      <c r="B185" s="9" t="s">
        <v>117</v>
      </c>
      <c r="C185" s="39" t="s">
        <v>16</v>
      </c>
      <c r="D185" s="59"/>
      <c r="E185" s="59"/>
      <c r="F185" s="40">
        <f t="shared" si="55"/>
        <v>401.02800000000002</v>
      </c>
      <c r="G185" s="40">
        <f t="shared" si="55"/>
        <v>417.07</v>
      </c>
      <c r="H185" s="40">
        <f>H186</f>
        <v>433.75299999999999</v>
      </c>
    </row>
    <row r="186" spans="1:8" s="4" customFormat="1" ht="31.5" x14ac:dyDescent="0.25">
      <c r="A186" s="61" t="s">
        <v>118</v>
      </c>
      <c r="B186" s="9" t="s">
        <v>117</v>
      </c>
      <c r="C186" s="39" t="s">
        <v>119</v>
      </c>
      <c r="D186" s="59"/>
      <c r="E186" s="59"/>
      <c r="F186" s="40">
        <f t="shared" si="55"/>
        <v>401.02800000000002</v>
      </c>
      <c r="G186" s="40">
        <f t="shared" si="55"/>
        <v>417.07</v>
      </c>
      <c r="H186" s="40">
        <f>H187</f>
        <v>433.75299999999999</v>
      </c>
    </row>
    <row r="187" spans="1:8" s="4" customFormat="1" ht="15.75" x14ac:dyDescent="0.25">
      <c r="A187" s="60" t="s">
        <v>19</v>
      </c>
      <c r="B187" s="9" t="s">
        <v>117</v>
      </c>
      <c r="C187" s="39" t="s">
        <v>119</v>
      </c>
      <c r="D187" s="59">
        <v>10</v>
      </c>
      <c r="E187" s="39" t="s">
        <v>12</v>
      </c>
      <c r="F187" s="49">
        <v>401.02800000000002</v>
      </c>
      <c r="G187" s="49">
        <v>417.07</v>
      </c>
      <c r="H187" s="40">
        <v>433.75299999999999</v>
      </c>
    </row>
    <row r="188" spans="1:8" s="4" customFormat="1" ht="31.5" x14ac:dyDescent="0.25">
      <c r="A188" s="106" t="s">
        <v>225</v>
      </c>
      <c r="B188" s="9" t="s">
        <v>226</v>
      </c>
      <c r="C188" s="39"/>
      <c r="D188" s="59"/>
      <c r="E188" s="39"/>
      <c r="F188" s="49">
        <f>F189</f>
        <v>291.315</v>
      </c>
      <c r="G188" s="49">
        <f t="shared" ref="G188:H190" si="56">G189</f>
        <v>0</v>
      </c>
      <c r="H188" s="49">
        <f t="shared" si="56"/>
        <v>0</v>
      </c>
    </row>
    <row r="189" spans="1:8" s="4" customFormat="1" ht="31.5" x14ac:dyDescent="0.25">
      <c r="A189" s="8" t="s">
        <v>45</v>
      </c>
      <c r="B189" s="9" t="s">
        <v>226</v>
      </c>
      <c r="C189" s="39" t="s">
        <v>10</v>
      </c>
      <c r="D189" s="39"/>
      <c r="E189" s="59"/>
      <c r="F189" s="49">
        <f>F190</f>
        <v>291.315</v>
      </c>
      <c r="G189" s="49">
        <f t="shared" si="56"/>
        <v>0</v>
      </c>
      <c r="H189" s="49">
        <f t="shared" si="56"/>
        <v>0</v>
      </c>
    </row>
    <row r="190" spans="1:8" s="4" customFormat="1" ht="31.5" x14ac:dyDescent="0.25">
      <c r="A190" s="50" t="s">
        <v>46</v>
      </c>
      <c r="B190" s="9" t="s">
        <v>226</v>
      </c>
      <c r="C190" s="39" t="s">
        <v>89</v>
      </c>
      <c r="D190" s="39"/>
      <c r="E190" s="59"/>
      <c r="F190" s="49">
        <f>F191</f>
        <v>291.315</v>
      </c>
      <c r="G190" s="49">
        <f t="shared" si="56"/>
        <v>0</v>
      </c>
      <c r="H190" s="49">
        <f t="shared" si="56"/>
        <v>0</v>
      </c>
    </row>
    <row r="191" spans="1:8" s="4" customFormat="1" ht="15.75" x14ac:dyDescent="0.25">
      <c r="A191" s="52" t="s">
        <v>29</v>
      </c>
      <c r="B191" s="9" t="s">
        <v>226</v>
      </c>
      <c r="C191" s="39" t="s">
        <v>89</v>
      </c>
      <c r="D191" s="39" t="s">
        <v>22</v>
      </c>
      <c r="E191" s="39" t="s">
        <v>17</v>
      </c>
      <c r="F191" s="49">
        <v>291.315</v>
      </c>
      <c r="G191" s="49">
        <v>0</v>
      </c>
      <c r="H191" s="40">
        <v>0</v>
      </c>
    </row>
    <row r="192" spans="1:8" s="4" customFormat="1" ht="47.25" x14ac:dyDescent="0.25">
      <c r="A192" s="8" t="s">
        <v>120</v>
      </c>
      <c r="B192" s="9" t="s">
        <v>121</v>
      </c>
      <c r="C192" s="56"/>
      <c r="D192" s="57"/>
      <c r="E192" s="57"/>
      <c r="F192" s="40">
        <f t="shared" ref="F192:G194" si="57">F193</f>
        <v>50</v>
      </c>
      <c r="G192" s="40">
        <f t="shared" si="57"/>
        <v>50</v>
      </c>
      <c r="H192" s="40">
        <f>H193</f>
        <v>50</v>
      </c>
    </row>
    <row r="193" spans="1:8" s="4" customFormat="1" ht="15.75" x14ac:dyDescent="0.25">
      <c r="A193" s="58" t="s">
        <v>13</v>
      </c>
      <c r="B193" s="9" t="s">
        <v>121</v>
      </c>
      <c r="C193" s="39" t="s">
        <v>14</v>
      </c>
      <c r="D193" s="57"/>
      <c r="E193" s="57"/>
      <c r="F193" s="40">
        <f t="shared" si="57"/>
        <v>50</v>
      </c>
      <c r="G193" s="40">
        <f t="shared" si="57"/>
        <v>50</v>
      </c>
      <c r="H193" s="40">
        <f>H194</f>
        <v>50</v>
      </c>
    </row>
    <row r="194" spans="1:8" s="4" customFormat="1" ht="15.75" x14ac:dyDescent="0.25">
      <c r="A194" s="58" t="s">
        <v>122</v>
      </c>
      <c r="B194" s="9" t="s">
        <v>121</v>
      </c>
      <c r="C194" s="39" t="s">
        <v>123</v>
      </c>
      <c r="D194" s="57"/>
      <c r="E194" s="57"/>
      <c r="F194" s="40">
        <f t="shared" si="57"/>
        <v>50</v>
      </c>
      <c r="G194" s="40">
        <f t="shared" si="57"/>
        <v>50</v>
      </c>
      <c r="H194" s="40">
        <f>H195</f>
        <v>50</v>
      </c>
    </row>
    <row r="195" spans="1:8" s="4" customFormat="1" ht="15.75" x14ac:dyDescent="0.25">
      <c r="A195" s="58" t="s">
        <v>35</v>
      </c>
      <c r="B195" s="9" t="s">
        <v>121</v>
      </c>
      <c r="C195" s="39" t="s">
        <v>123</v>
      </c>
      <c r="D195" s="39" t="s">
        <v>12</v>
      </c>
      <c r="E195" s="39">
        <v>11</v>
      </c>
      <c r="F195" s="49">
        <v>50</v>
      </c>
      <c r="G195" s="49">
        <v>50</v>
      </c>
      <c r="H195" s="40">
        <v>50</v>
      </c>
    </row>
    <row r="196" spans="1:8" ht="31.5" x14ac:dyDescent="0.25">
      <c r="A196" s="8" t="s">
        <v>66</v>
      </c>
      <c r="B196" s="9" t="s">
        <v>194</v>
      </c>
      <c r="C196" s="30"/>
      <c r="D196" s="31"/>
      <c r="E196" s="31"/>
      <c r="F196" s="40">
        <f>F197</f>
        <v>0</v>
      </c>
      <c r="G196" s="40">
        <f t="shared" ref="G196:H198" si="58">G197</f>
        <v>0</v>
      </c>
      <c r="H196" s="40">
        <f t="shared" si="58"/>
        <v>1492.1599999999999</v>
      </c>
    </row>
    <row r="197" spans="1:8" ht="31.5" x14ac:dyDescent="0.25">
      <c r="A197" s="8" t="s">
        <v>45</v>
      </c>
      <c r="B197" s="9" t="s">
        <v>194</v>
      </c>
      <c r="C197" s="30">
        <v>200</v>
      </c>
      <c r="D197" s="31"/>
      <c r="E197" s="31"/>
      <c r="F197" s="40">
        <f>F198</f>
        <v>0</v>
      </c>
      <c r="G197" s="40">
        <f t="shared" si="58"/>
        <v>0</v>
      </c>
      <c r="H197" s="40">
        <f t="shared" si="58"/>
        <v>1492.1599999999999</v>
      </c>
    </row>
    <row r="198" spans="1:8" ht="31.5" x14ac:dyDescent="0.25">
      <c r="A198" s="3" t="s">
        <v>46</v>
      </c>
      <c r="B198" s="9" t="s">
        <v>194</v>
      </c>
      <c r="C198" s="30">
        <v>240</v>
      </c>
      <c r="D198" s="31"/>
      <c r="E198" s="31"/>
      <c r="F198" s="40">
        <f>F199</f>
        <v>0</v>
      </c>
      <c r="G198" s="40">
        <f t="shared" si="58"/>
        <v>0</v>
      </c>
      <c r="H198" s="40">
        <f t="shared" si="58"/>
        <v>1492.1599999999999</v>
      </c>
    </row>
    <row r="199" spans="1:8" ht="15.75" x14ac:dyDescent="0.25">
      <c r="A199" s="71" t="s">
        <v>31</v>
      </c>
      <c r="B199" s="9" t="s">
        <v>194</v>
      </c>
      <c r="C199" s="30">
        <v>240</v>
      </c>
      <c r="D199" s="31" t="s">
        <v>11</v>
      </c>
      <c r="E199" s="31" t="s">
        <v>20</v>
      </c>
      <c r="F199" s="40">
        <v>0</v>
      </c>
      <c r="G199" s="40">
        <v>0</v>
      </c>
      <c r="H199" s="40">
        <f>2423.961-931.801</f>
        <v>1492.1599999999999</v>
      </c>
    </row>
    <row r="200" spans="1:8" ht="31.5" x14ac:dyDescent="0.25">
      <c r="A200" s="70" t="s">
        <v>67</v>
      </c>
      <c r="B200" s="31" t="s">
        <v>213</v>
      </c>
      <c r="C200" s="30"/>
      <c r="D200" s="31"/>
      <c r="E200" s="31"/>
      <c r="F200" s="40">
        <f>F201</f>
        <v>0</v>
      </c>
      <c r="G200" s="40">
        <f t="shared" ref="G200:H201" si="59">G201</f>
        <v>0</v>
      </c>
      <c r="H200" s="40">
        <f t="shared" si="59"/>
        <v>931.80100000000004</v>
      </c>
    </row>
    <row r="201" spans="1:8" ht="31.5" x14ac:dyDescent="0.25">
      <c r="A201" s="8" t="s">
        <v>45</v>
      </c>
      <c r="B201" s="31" t="s">
        <v>213</v>
      </c>
      <c r="C201" s="30">
        <v>200</v>
      </c>
      <c r="D201" s="31"/>
      <c r="E201" s="31"/>
      <c r="F201" s="40">
        <f>F202</f>
        <v>0</v>
      </c>
      <c r="G201" s="40">
        <f t="shared" si="59"/>
        <v>0</v>
      </c>
      <c r="H201" s="40">
        <f t="shared" si="59"/>
        <v>931.80100000000004</v>
      </c>
    </row>
    <row r="202" spans="1:8" ht="31.5" x14ac:dyDescent="0.25">
      <c r="A202" s="3" t="s">
        <v>46</v>
      </c>
      <c r="B202" s="31" t="s">
        <v>213</v>
      </c>
      <c r="C202" s="30">
        <v>240</v>
      </c>
      <c r="D202" s="31"/>
      <c r="E202" s="31"/>
      <c r="F202" s="40">
        <f>F203</f>
        <v>0</v>
      </c>
      <c r="G202" s="40">
        <f t="shared" ref="G202:H202" si="60">G203</f>
        <v>0</v>
      </c>
      <c r="H202" s="40">
        <f t="shared" si="60"/>
        <v>931.80100000000004</v>
      </c>
    </row>
    <row r="203" spans="1:8" ht="15.75" x14ac:dyDescent="0.25">
      <c r="A203" s="71" t="s">
        <v>31</v>
      </c>
      <c r="B203" s="31" t="s">
        <v>213</v>
      </c>
      <c r="C203" s="30">
        <v>240</v>
      </c>
      <c r="D203" s="31" t="s">
        <v>11</v>
      </c>
      <c r="E203" s="31" t="s">
        <v>20</v>
      </c>
      <c r="F203" s="40">
        <v>0</v>
      </c>
      <c r="G203" s="40">
        <v>0</v>
      </c>
      <c r="H203" s="40">
        <v>931.80100000000004</v>
      </c>
    </row>
    <row r="204" spans="1:8" ht="31.5" x14ac:dyDescent="0.25">
      <c r="A204" s="107" t="s">
        <v>227</v>
      </c>
      <c r="B204" s="31" t="s">
        <v>228</v>
      </c>
      <c r="C204" s="30"/>
      <c r="D204" s="31"/>
      <c r="E204" s="31"/>
      <c r="F204" s="40">
        <f>F205</f>
        <v>0</v>
      </c>
      <c r="G204" s="40">
        <f t="shared" ref="G204:H204" si="61">G205</f>
        <v>0</v>
      </c>
      <c r="H204" s="40">
        <f t="shared" si="61"/>
        <v>75.816000000000003</v>
      </c>
    </row>
    <row r="205" spans="1:8" s="4" customFormat="1" ht="31.5" x14ac:dyDescent="0.25">
      <c r="A205" s="8" t="s">
        <v>45</v>
      </c>
      <c r="B205" s="31" t="s">
        <v>228</v>
      </c>
      <c r="C205" s="39" t="s">
        <v>10</v>
      </c>
      <c r="D205" s="39"/>
      <c r="E205" s="59"/>
      <c r="F205" s="49">
        <f>F206</f>
        <v>0</v>
      </c>
      <c r="G205" s="49">
        <f t="shared" ref="G205:G206" si="62">G206</f>
        <v>0</v>
      </c>
      <c r="H205" s="49">
        <f t="shared" ref="H205:H206" si="63">H206</f>
        <v>75.816000000000003</v>
      </c>
    </row>
    <row r="206" spans="1:8" s="4" customFormat="1" ht="31.5" x14ac:dyDescent="0.25">
      <c r="A206" s="50" t="s">
        <v>46</v>
      </c>
      <c r="B206" s="31" t="s">
        <v>228</v>
      </c>
      <c r="C206" s="39" t="s">
        <v>89</v>
      </c>
      <c r="D206" s="39"/>
      <c r="E206" s="59"/>
      <c r="F206" s="49">
        <f>F207</f>
        <v>0</v>
      </c>
      <c r="G206" s="49">
        <f t="shared" si="62"/>
        <v>0</v>
      </c>
      <c r="H206" s="49">
        <f t="shared" si="63"/>
        <v>75.816000000000003</v>
      </c>
    </row>
    <row r="207" spans="1:8" s="4" customFormat="1" ht="15.75" x14ac:dyDescent="0.25">
      <c r="A207" s="52" t="s">
        <v>29</v>
      </c>
      <c r="B207" s="31" t="s">
        <v>228</v>
      </c>
      <c r="C207" s="39" t="s">
        <v>89</v>
      </c>
      <c r="D207" s="39" t="s">
        <v>22</v>
      </c>
      <c r="E207" s="39" t="s">
        <v>17</v>
      </c>
      <c r="F207" s="49">
        <v>0</v>
      </c>
      <c r="G207" s="49">
        <v>0</v>
      </c>
      <c r="H207" s="40">
        <f>57.6+18.216</f>
        <v>75.816000000000003</v>
      </c>
    </row>
    <row r="208" spans="1:8" s="4" customFormat="1" ht="47.25" x14ac:dyDescent="0.25">
      <c r="A208" s="52" t="s">
        <v>210</v>
      </c>
      <c r="B208" s="97" t="s">
        <v>237</v>
      </c>
      <c r="C208" s="39"/>
      <c r="D208" s="59"/>
      <c r="E208" s="59"/>
      <c r="F208" s="40">
        <f>F209</f>
        <v>183.631</v>
      </c>
      <c r="G208" s="40">
        <f t="shared" ref="G208:H208" si="64">G209</f>
        <v>204</v>
      </c>
      <c r="H208" s="40">
        <f t="shared" si="64"/>
        <v>204</v>
      </c>
    </row>
    <row r="209" spans="1:8" s="4" customFormat="1" ht="24.75" customHeight="1" x14ac:dyDescent="0.25">
      <c r="A209" s="52" t="s">
        <v>93</v>
      </c>
      <c r="B209" s="97" t="s">
        <v>237</v>
      </c>
      <c r="C209" s="31" t="s">
        <v>18</v>
      </c>
      <c r="D209" s="59"/>
      <c r="E209" s="59"/>
      <c r="F209" s="40">
        <f>F210</f>
        <v>183.631</v>
      </c>
      <c r="G209" s="40">
        <f>G210</f>
        <v>204</v>
      </c>
      <c r="H209" s="40">
        <f>H210</f>
        <v>204</v>
      </c>
    </row>
    <row r="210" spans="1:8" s="4" customFormat="1" ht="57" customHeight="1" x14ac:dyDescent="0.25">
      <c r="A210" s="52" t="s">
        <v>210</v>
      </c>
      <c r="B210" s="97" t="s">
        <v>237</v>
      </c>
      <c r="C210" s="31" t="s">
        <v>95</v>
      </c>
      <c r="D210" s="59"/>
      <c r="E210" s="59"/>
      <c r="F210" s="40">
        <f>F211</f>
        <v>183.631</v>
      </c>
      <c r="G210" s="40">
        <f t="shared" ref="G210:H210" si="65">G211</f>
        <v>204</v>
      </c>
      <c r="H210" s="40">
        <f t="shared" si="65"/>
        <v>204</v>
      </c>
    </row>
    <row r="211" spans="1:8" s="4" customFormat="1" ht="24" customHeight="1" x14ac:dyDescent="0.25">
      <c r="A211" s="3" t="s">
        <v>23</v>
      </c>
      <c r="B211" s="97" t="s">
        <v>237</v>
      </c>
      <c r="C211" s="31" t="s">
        <v>95</v>
      </c>
      <c r="D211" s="39" t="s">
        <v>11</v>
      </c>
      <c r="E211" s="59">
        <v>12</v>
      </c>
      <c r="F211" s="40">
        <f>204-20.369</f>
        <v>183.631</v>
      </c>
      <c r="G211" s="40">
        <v>204</v>
      </c>
      <c r="H211" s="40">
        <v>204</v>
      </c>
    </row>
    <row r="212" spans="1:8" s="4" customFormat="1" ht="24" customHeight="1" x14ac:dyDescent="0.25">
      <c r="A212" s="8" t="s">
        <v>238</v>
      </c>
      <c r="B212" s="97" t="s">
        <v>124</v>
      </c>
      <c r="C212" s="31"/>
      <c r="D212" s="39"/>
      <c r="E212" s="59"/>
      <c r="F212" s="40">
        <f>F213</f>
        <v>39</v>
      </c>
      <c r="G212" s="40">
        <f t="shared" ref="G212:H212" si="66">G213</f>
        <v>40</v>
      </c>
      <c r="H212" s="40">
        <f t="shared" si="66"/>
        <v>40</v>
      </c>
    </row>
    <row r="213" spans="1:8" s="4" customFormat="1" ht="33" customHeight="1" x14ac:dyDescent="0.25">
      <c r="A213" s="51" t="s">
        <v>9</v>
      </c>
      <c r="B213" s="97" t="s">
        <v>124</v>
      </c>
      <c r="C213" s="39" t="s">
        <v>10</v>
      </c>
      <c r="D213" s="59"/>
      <c r="E213" s="59"/>
      <c r="F213" s="40">
        <f t="shared" ref="F213:H214" si="67">F214</f>
        <v>39</v>
      </c>
      <c r="G213" s="40">
        <f t="shared" si="67"/>
        <v>40</v>
      </c>
      <c r="H213" s="40">
        <f>H214</f>
        <v>40</v>
      </c>
    </row>
    <row r="214" spans="1:8" s="4" customFormat="1" ht="33" customHeight="1" x14ac:dyDescent="0.25">
      <c r="A214" s="3" t="s">
        <v>46</v>
      </c>
      <c r="B214" s="97" t="s">
        <v>124</v>
      </c>
      <c r="C214" s="39" t="s">
        <v>89</v>
      </c>
      <c r="D214" s="59"/>
      <c r="E214" s="59"/>
      <c r="F214" s="40">
        <f>F215</f>
        <v>39</v>
      </c>
      <c r="G214" s="40">
        <f t="shared" si="67"/>
        <v>40</v>
      </c>
      <c r="H214" s="40">
        <f t="shared" si="67"/>
        <v>40</v>
      </c>
    </row>
    <row r="215" spans="1:8" s="4" customFormat="1" ht="26.25" customHeight="1" x14ac:dyDescent="0.25">
      <c r="A215" s="3" t="s">
        <v>23</v>
      </c>
      <c r="B215" s="97" t="s">
        <v>124</v>
      </c>
      <c r="C215" s="39" t="s">
        <v>89</v>
      </c>
      <c r="D215" s="39" t="s">
        <v>11</v>
      </c>
      <c r="E215" s="59">
        <v>12</v>
      </c>
      <c r="F215" s="49">
        <v>39</v>
      </c>
      <c r="G215" s="49">
        <v>40</v>
      </c>
      <c r="H215" s="40">
        <v>40</v>
      </c>
    </row>
    <row r="216" spans="1:8" s="4" customFormat="1" ht="48" customHeight="1" x14ac:dyDescent="0.25">
      <c r="A216" s="102" t="s">
        <v>214</v>
      </c>
      <c r="B216" s="97" t="s">
        <v>216</v>
      </c>
      <c r="C216" s="39"/>
      <c r="D216" s="59"/>
      <c r="E216" s="59"/>
      <c r="F216" s="40">
        <f>F217</f>
        <v>34</v>
      </c>
      <c r="G216" s="40">
        <f t="shared" ref="G216:H216" si="68">G217</f>
        <v>0</v>
      </c>
      <c r="H216" s="40">
        <f t="shared" si="68"/>
        <v>0</v>
      </c>
    </row>
    <row r="217" spans="1:8" s="4" customFormat="1" ht="33" customHeight="1" x14ac:dyDescent="0.25">
      <c r="A217" s="51" t="s">
        <v>9</v>
      </c>
      <c r="B217" s="97" t="s">
        <v>216</v>
      </c>
      <c r="C217" s="39" t="s">
        <v>10</v>
      </c>
      <c r="D217" s="59"/>
      <c r="E217" s="59"/>
      <c r="F217" s="40">
        <f t="shared" ref="F217:H218" si="69">F218</f>
        <v>34</v>
      </c>
      <c r="G217" s="40">
        <f t="shared" si="69"/>
        <v>0</v>
      </c>
      <c r="H217" s="40">
        <f t="shared" si="69"/>
        <v>0</v>
      </c>
    </row>
    <row r="218" spans="1:8" s="4" customFormat="1" ht="33" customHeight="1" x14ac:dyDescent="0.25">
      <c r="A218" s="3" t="s">
        <v>46</v>
      </c>
      <c r="B218" s="97" t="s">
        <v>216</v>
      </c>
      <c r="C218" s="39" t="s">
        <v>89</v>
      </c>
      <c r="D218" s="59"/>
      <c r="E218" s="59"/>
      <c r="F218" s="40">
        <f>F219</f>
        <v>34</v>
      </c>
      <c r="G218" s="40">
        <f t="shared" si="69"/>
        <v>0</v>
      </c>
      <c r="H218" s="40">
        <f t="shared" si="69"/>
        <v>0</v>
      </c>
    </row>
    <row r="219" spans="1:8" s="4" customFormat="1" ht="26.25" customHeight="1" x14ac:dyDescent="0.25">
      <c r="A219" s="3" t="s">
        <v>215</v>
      </c>
      <c r="B219" s="97" t="s">
        <v>216</v>
      </c>
      <c r="C219" s="39" t="s">
        <v>89</v>
      </c>
      <c r="D219" s="39" t="s">
        <v>22</v>
      </c>
      <c r="E219" s="39" t="s">
        <v>21</v>
      </c>
      <c r="F219" s="49">
        <v>34</v>
      </c>
      <c r="G219" s="49">
        <v>0</v>
      </c>
      <c r="H219" s="40">
        <v>0</v>
      </c>
    </row>
    <row r="220" spans="1:8" s="4" customFormat="1" ht="0.75" customHeight="1" x14ac:dyDescent="0.25">
      <c r="A220" s="66" t="s">
        <v>167</v>
      </c>
      <c r="B220" s="9" t="s">
        <v>169</v>
      </c>
      <c r="C220" s="39"/>
      <c r="D220" s="39"/>
      <c r="E220" s="59"/>
      <c r="F220" s="49">
        <f>F221</f>
        <v>0</v>
      </c>
      <c r="G220" s="49">
        <f t="shared" ref="G220:H222" si="70">G221</f>
        <v>0</v>
      </c>
      <c r="H220" s="49">
        <f t="shared" si="70"/>
        <v>0</v>
      </c>
    </row>
    <row r="221" spans="1:8" s="4" customFormat="1" ht="28.5" hidden="1" customHeight="1" x14ac:dyDescent="0.25">
      <c r="A221" s="98" t="s">
        <v>94</v>
      </c>
      <c r="B221" s="9" t="s">
        <v>169</v>
      </c>
      <c r="C221" s="39" t="s">
        <v>14</v>
      </c>
      <c r="D221" s="39"/>
      <c r="E221" s="59"/>
      <c r="F221" s="49">
        <f>F222</f>
        <v>0</v>
      </c>
      <c r="G221" s="49">
        <f t="shared" si="70"/>
        <v>0</v>
      </c>
      <c r="H221" s="49">
        <f t="shared" si="70"/>
        <v>0</v>
      </c>
    </row>
    <row r="222" spans="1:8" s="4" customFormat="1" ht="22.5" hidden="1" customHeight="1" x14ac:dyDescent="0.25">
      <c r="A222" s="98" t="s">
        <v>182</v>
      </c>
      <c r="B222" s="9" t="s">
        <v>169</v>
      </c>
      <c r="C222" s="39" t="s">
        <v>183</v>
      </c>
      <c r="D222" s="39"/>
      <c r="E222" s="59"/>
      <c r="F222" s="49">
        <f>F223</f>
        <v>0</v>
      </c>
      <c r="G222" s="49">
        <f t="shared" si="70"/>
        <v>0</v>
      </c>
      <c r="H222" s="49">
        <f t="shared" si="70"/>
        <v>0</v>
      </c>
    </row>
    <row r="223" spans="1:8" s="4" customFormat="1" ht="26.25" hidden="1" customHeight="1" x14ac:dyDescent="0.25">
      <c r="A223" s="89" t="s">
        <v>168</v>
      </c>
      <c r="B223" s="9" t="s">
        <v>169</v>
      </c>
      <c r="C223" s="39" t="s">
        <v>89</v>
      </c>
      <c r="D223" s="39" t="s">
        <v>12</v>
      </c>
      <c r="E223" s="39" t="s">
        <v>25</v>
      </c>
      <c r="F223" s="40">
        <v>0</v>
      </c>
      <c r="G223" s="49">
        <v>0</v>
      </c>
      <c r="H223" s="40">
        <v>0</v>
      </c>
    </row>
    <row r="224" spans="1:8" s="82" customFormat="1" ht="31.5" x14ac:dyDescent="0.25">
      <c r="A224" s="8" t="s">
        <v>59</v>
      </c>
      <c r="B224" s="9" t="s">
        <v>201</v>
      </c>
      <c r="C224" s="21"/>
      <c r="D224" s="19"/>
      <c r="E224" s="19"/>
      <c r="F224" s="40">
        <f>F225</f>
        <v>0</v>
      </c>
      <c r="G224" s="40">
        <f t="shared" ref="G224:H226" si="71">G225</f>
        <v>20</v>
      </c>
      <c r="H224" s="40">
        <f t="shared" si="71"/>
        <v>20</v>
      </c>
    </row>
    <row r="225" spans="1:8" s="82" customFormat="1" ht="31.5" x14ac:dyDescent="0.25">
      <c r="A225" s="8" t="s">
        <v>45</v>
      </c>
      <c r="B225" s="9" t="s">
        <v>201</v>
      </c>
      <c r="C225" s="21">
        <v>200</v>
      </c>
      <c r="D225" s="19"/>
      <c r="E225" s="19"/>
      <c r="F225" s="40">
        <f>F226</f>
        <v>0</v>
      </c>
      <c r="G225" s="40">
        <f t="shared" si="71"/>
        <v>20</v>
      </c>
      <c r="H225" s="40">
        <f t="shared" si="71"/>
        <v>20</v>
      </c>
    </row>
    <row r="226" spans="1:8" s="82" customFormat="1" ht="31.5" x14ac:dyDescent="0.25">
      <c r="A226" s="3" t="s">
        <v>46</v>
      </c>
      <c r="B226" s="9" t="s">
        <v>201</v>
      </c>
      <c r="C226" s="21">
        <v>240</v>
      </c>
      <c r="D226" s="19"/>
      <c r="E226" s="19"/>
      <c r="F226" s="40">
        <f>F227</f>
        <v>0</v>
      </c>
      <c r="G226" s="40">
        <f t="shared" si="71"/>
        <v>20</v>
      </c>
      <c r="H226" s="40">
        <f t="shared" si="71"/>
        <v>20</v>
      </c>
    </row>
    <row r="227" spans="1:8" s="82" customFormat="1" ht="15.75" x14ac:dyDescent="0.25">
      <c r="A227" s="3" t="s">
        <v>140</v>
      </c>
      <c r="B227" s="9" t="s">
        <v>201</v>
      </c>
      <c r="C227" s="21">
        <v>240</v>
      </c>
      <c r="D227" s="19" t="s">
        <v>28</v>
      </c>
      <c r="E227" s="19" t="s">
        <v>12</v>
      </c>
      <c r="F227" s="40">
        <v>0</v>
      </c>
      <c r="G227" s="40">
        <v>20</v>
      </c>
      <c r="H227" s="40">
        <v>20</v>
      </c>
    </row>
    <row r="228" spans="1:8" s="4" customFormat="1" ht="32.25" customHeight="1" x14ac:dyDescent="0.25">
      <c r="A228" s="8" t="s">
        <v>165</v>
      </c>
      <c r="B228" s="9" t="s">
        <v>166</v>
      </c>
      <c r="C228" s="39"/>
      <c r="D228" s="39"/>
      <c r="E228" s="59"/>
      <c r="F228" s="49">
        <f>F229+F232</f>
        <v>1</v>
      </c>
      <c r="G228" s="49">
        <f t="shared" ref="G228:H230" si="72">G229</f>
        <v>1762.4982300000001</v>
      </c>
      <c r="H228" s="49">
        <f t="shared" si="72"/>
        <v>475.8968900000001</v>
      </c>
    </row>
    <row r="229" spans="1:8" s="4" customFormat="1" ht="28.5" customHeight="1" x14ac:dyDescent="0.25">
      <c r="A229" s="8" t="s">
        <v>45</v>
      </c>
      <c r="B229" s="9" t="s">
        <v>166</v>
      </c>
      <c r="C229" s="39" t="s">
        <v>10</v>
      </c>
      <c r="D229" s="39"/>
      <c r="E229" s="59"/>
      <c r="F229" s="49">
        <f>F230</f>
        <v>0</v>
      </c>
      <c r="G229" s="49">
        <f t="shared" si="72"/>
        <v>1762.4982300000001</v>
      </c>
      <c r="H229" s="49">
        <f t="shared" si="72"/>
        <v>475.8968900000001</v>
      </c>
    </row>
    <row r="230" spans="1:8" s="4" customFormat="1" ht="33" customHeight="1" x14ac:dyDescent="0.25">
      <c r="A230" s="50" t="s">
        <v>46</v>
      </c>
      <c r="B230" s="9" t="s">
        <v>166</v>
      </c>
      <c r="C230" s="39" t="s">
        <v>89</v>
      </c>
      <c r="D230" s="39"/>
      <c r="E230" s="59"/>
      <c r="F230" s="49">
        <f>F231</f>
        <v>0</v>
      </c>
      <c r="G230" s="49">
        <f t="shared" si="72"/>
        <v>1762.4982300000001</v>
      </c>
      <c r="H230" s="49">
        <f t="shared" si="72"/>
        <v>475.8968900000001</v>
      </c>
    </row>
    <row r="231" spans="1:8" s="4" customFormat="1" ht="26.25" customHeight="1" x14ac:dyDescent="0.25">
      <c r="A231" s="52" t="s">
        <v>29</v>
      </c>
      <c r="B231" s="9" t="s">
        <v>166</v>
      </c>
      <c r="C231" s="39" t="s">
        <v>89</v>
      </c>
      <c r="D231" s="39" t="s">
        <v>22</v>
      </c>
      <c r="E231" s="39" t="s">
        <v>17</v>
      </c>
      <c r="F231" s="49">
        <f>180-34-84+0.0002-62.0002</f>
        <v>0</v>
      </c>
      <c r="G231" s="49">
        <f>2300.913-334.41477-204</f>
        <v>1762.4982300000001</v>
      </c>
      <c r="H231" s="49">
        <f>3182.049-55.5-694.44611-204-1733.99-18.216</f>
        <v>475.8968900000001</v>
      </c>
    </row>
    <row r="232" spans="1:8" s="4" customFormat="1" ht="26.25" customHeight="1" x14ac:dyDescent="0.25">
      <c r="A232" s="52" t="s">
        <v>142</v>
      </c>
      <c r="B232" s="9" t="s">
        <v>166</v>
      </c>
      <c r="C232" s="39" t="s">
        <v>14</v>
      </c>
      <c r="D232" s="39"/>
      <c r="E232" s="39"/>
      <c r="F232" s="49">
        <f>F233</f>
        <v>1</v>
      </c>
      <c r="G232" s="49">
        <f t="shared" ref="G232:H233" si="73">G233</f>
        <v>0</v>
      </c>
      <c r="H232" s="49">
        <f t="shared" si="73"/>
        <v>0</v>
      </c>
    </row>
    <row r="233" spans="1:8" s="4" customFormat="1" ht="26.25" customHeight="1" x14ac:dyDescent="0.25">
      <c r="A233" s="52" t="s">
        <v>180</v>
      </c>
      <c r="B233" s="9" t="s">
        <v>166</v>
      </c>
      <c r="C233" s="39" t="s">
        <v>179</v>
      </c>
      <c r="D233" s="39"/>
      <c r="E233" s="39"/>
      <c r="F233" s="49">
        <f>F234</f>
        <v>1</v>
      </c>
      <c r="G233" s="49">
        <f t="shared" si="73"/>
        <v>0</v>
      </c>
      <c r="H233" s="49">
        <f t="shared" si="73"/>
        <v>0</v>
      </c>
    </row>
    <row r="234" spans="1:8" s="4" customFormat="1" ht="26.25" customHeight="1" x14ac:dyDescent="0.25">
      <c r="A234" s="52" t="s">
        <v>29</v>
      </c>
      <c r="B234" s="9" t="s">
        <v>166</v>
      </c>
      <c r="C234" s="39" t="s">
        <v>179</v>
      </c>
      <c r="D234" s="39" t="s">
        <v>22</v>
      </c>
      <c r="E234" s="39" t="s">
        <v>17</v>
      </c>
      <c r="F234" s="49">
        <v>1</v>
      </c>
      <c r="G234" s="49">
        <v>0</v>
      </c>
      <c r="H234" s="49">
        <v>0</v>
      </c>
    </row>
    <row r="235" spans="1:8" s="4" customFormat="1" ht="34.5" customHeight="1" x14ac:dyDescent="0.25">
      <c r="A235" s="51" t="s">
        <v>125</v>
      </c>
      <c r="B235" s="9" t="s">
        <v>207</v>
      </c>
      <c r="C235" s="39"/>
      <c r="D235" s="39"/>
      <c r="E235" s="39"/>
      <c r="F235" s="49">
        <f t="shared" ref="F235:G237" si="74">F236</f>
        <v>257.8</v>
      </c>
      <c r="G235" s="49">
        <f t="shared" si="74"/>
        <v>287.8</v>
      </c>
      <c r="H235" s="49">
        <f>H236</f>
        <v>287.8</v>
      </c>
    </row>
    <row r="236" spans="1:8" s="4" customFormat="1" ht="34.5" customHeight="1" x14ac:dyDescent="0.25">
      <c r="A236" s="51" t="s">
        <v>9</v>
      </c>
      <c r="B236" s="9" t="s">
        <v>207</v>
      </c>
      <c r="C236" s="39" t="s">
        <v>10</v>
      </c>
      <c r="D236" s="39"/>
      <c r="E236" s="39"/>
      <c r="F236" s="49">
        <f t="shared" si="74"/>
        <v>257.8</v>
      </c>
      <c r="G236" s="49">
        <f t="shared" si="74"/>
        <v>287.8</v>
      </c>
      <c r="H236" s="49">
        <f>H237</f>
        <v>287.8</v>
      </c>
    </row>
    <row r="237" spans="1:8" s="4" customFormat="1" ht="34.5" customHeight="1" x14ac:dyDescent="0.25">
      <c r="A237" s="52" t="s">
        <v>46</v>
      </c>
      <c r="B237" s="9" t="s">
        <v>207</v>
      </c>
      <c r="C237" s="39" t="s">
        <v>89</v>
      </c>
      <c r="D237" s="39"/>
      <c r="E237" s="39"/>
      <c r="F237" s="49">
        <f t="shared" si="74"/>
        <v>257.8</v>
      </c>
      <c r="G237" s="49">
        <f t="shared" si="74"/>
        <v>287.8</v>
      </c>
      <c r="H237" s="49">
        <f>H238</f>
        <v>287.8</v>
      </c>
    </row>
    <row r="238" spans="1:8" s="4" customFormat="1" ht="18.75" customHeight="1" x14ac:dyDescent="0.25">
      <c r="A238" s="52" t="s">
        <v>29</v>
      </c>
      <c r="B238" s="9" t="s">
        <v>207</v>
      </c>
      <c r="C238" s="39" t="s">
        <v>89</v>
      </c>
      <c r="D238" s="39" t="s">
        <v>22</v>
      </c>
      <c r="E238" s="39" t="s">
        <v>17</v>
      </c>
      <c r="F238" s="49">
        <f>286.8-29</f>
        <v>257.8</v>
      </c>
      <c r="G238" s="49">
        <v>287.8</v>
      </c>
      <c r="H238" s="49">
        <v>287.8</v>
      </c>
    </row>
    <row r="239" spans="1:8" s="4" customFormat="1" ht="23.25" customHeight="1" x14ac:dyDescent="0.25">
      <c r="A239" s="104" t="s">
        <v>219</v>
      </c>
      <c r="B239" s="31" t="s">
        <v>243</v>
      </c>
      <c r="C239" s="39"/>
      <c r="D239" s="39"/>
      <c r="E239" s="39"/>
      <c r="F239" s="49">
        <f>F240</f>
        <v>2.35</v>
      </c>
      <c r="G239" s="49">
        <f t="shared" ref="G239:H241" si="75">G240</f>
        <v>0</v>
      </c>
      <c r="H239" s="49">
        <f t="shared" si="75"/>
        <v>0</v>
      </c>
    </row>
    <row r="240" spans="1:8" s="4" customFormat="1" ht="36.75" customHeight="1" x14ac:dyDescent="0.25">
      <c r="A240" s="8" t="s">
        <v>45</v>
      </c>
      <c r="B240" s="31" t="s">
        <v>243</v>
      </c>
      <c r="C240" s="39" t="s">
        <v>10</v>
      </c>
      <c r="D240" s="39"/>
      <c r="E240" s="39"/>
      <c r="F240" s="49">
        <f>F241</f>
        <v>2.35</v>
      </c>
      <c r="G240" s="49">
        <f t="shared" si="75"/>
        <v>0</v>
      </c>
      <c r="H240" s="49">
        <f t="shared" si="75"/>
        <v>0</v>
      </c>
    </row>
    <row r="241" spans="1:8" s="4" customFormat="1" ht="32.25" customHeight="1" x14ac:dyDescent="0.25">
      <c r="A241" s="55" t="s">
        <v>46</v>
      </c>
      <c r="B241" s="31" t="s">
        <v>243</v>
      </c>
      <c r="C241" s="39" t="s">
        <v>89</v>
      </c>
      <c r="D241" s="39"/>
      <c r="E241" s="39"/>
      <c r="F241" s="49">
        <f>F242</f>
        <v>2.35</v>
      </c>
      <c r="G241" s="49">
        <f t="shared" si="75"/>
        <v>0</v>
      </c>
      <c r="H241" s="49">
        <f t="shared" si="75"/>
        <v>0</v>
      </c>
    </row>
    <row r="242" spans="1:8" s="4" customFormat="1" ht="33" customHeight="1" x14ac:dyDescent="0.25">
      <c r="A242" s="8" t="s">
        <v>49</v>
      </c>
      <c r="B242" s="31" t="s">
        <v>243</v>
      </c>
      <c r="C242" s="30">
        <v>240</v>
      </c>
      <c r="D242" s="31" t="s">
        <v>17</v>
      </c>
      <c r="E242" s="31" t="s">
        <v>20</v>
      </c>
      <c r="F242" s="49">
        <v>2.35</v>
      </c>
      <c r="G242" s="49">
        <v>0</v>
      </c>
      <c r="H242" s="49">
        <v>0</v>
      </c>
    </row>
    <row r="243" spans="1:8" s="4" customFormat="1" ht="31.5" x14ac:dyDescent="0.25">
      <c r="A243" s="3" t="s">
        <v>126</v>
      </c>
      <c r="B243" s="9" t="s">
        <v>127</v>
      </c>
      <c r="C243" s="39"/>
      <c r="D243" s="39"/>
      <c r="E243" s="39"/>
      <c r="F243" s="49">
        <f t="shared" ref="F243:G243" si="76">F244+F247</f>
        <v>157.69999999999999</v>
      </c>
      <c r="G243" s="49">
        <f t="shared" si="76"/>
        <v>142.6</v>
      </c>
      <c r="H243" s="49">
        <f>H244+H247</f>
        <v>149.6</v>
      </c>
    </row>
    <row r="244" spans="1:8" s="4" customFormat="1" ht="63" x14ac:dyDescent="0.25">
      <c r="A244" s="52" t="s">
        <v>6</v>
      </c>
      <c r="B244" s="9" t="s">
        <v>127</v>
      </c>
      <c r="C244" s="39" t="s">
        <v>7</v>
      </c>
      <c r="D244" s="39"/>
      <c r="E244" s="39"/>
      <c r="F244" s="49">
        <f t="shared" ref="F244:G245" si="77">F245</f>
        <v>128.22386</v>
      </c>
      <c r="G244" s="49">
        <f t="shared" si="77"/>
        <v>132.11699999999999</v>
      </c>
      <c r="H244" s="49">
        <f>H245</f>
        <v>132.11699999999999</v>
      </c>
    </row>
    <row r="245" spans="1:8" s="4" customFormat="1" ht="31.5" x14ac:dyDescent="0.25">
      <c r="A245" s="3" t="s">
        <v>87</v>
      </c>
      <c r="B245" s="9" t="s">
        <v>127</v>
      </c>
      <c r="C245" s="39" t="s">
        <v>88</v>
      </c>
      <c r="D245" s="39"/>
      <c r="E245" s="39"/>
      <c r="F245" s="49">
        <f t="shared" si="77"/>
        <v>128.22386</v>
      </c>
      <c r="G245" s="49">
        <f t="shared" si="77"/>
        <v>132.11699999999999</v>
      </c>
      <c r="H245" s="49">
        <f>H246</f>
        <v>132.11699999999999</v>
      </c>
    </row>
    <row r="246" spans="1:8" s="4" customFormat="1" ht="15.75" x14ac:dyDescent="0.25">
      <c r="A246" s="3" t="s">
        <v>128</v>
      </c>
      <c r="B246" s="9" t="s">
        <v>127</v>
      </c>
      <c r="C246" s="39" t="s">
        <v>88</v>
      </c>
      <c r="D246" s="39" t="s">
        <v>21</v>
      </c>
      <c r="E246" s="39" t="s">
        <v>17</v>
      </c>
      <c r="F246" s="40">
        <f>127.039+1.18486</f>
        <v>128.22386</v>
      </c>
      <c r="G246" s="40">
        <v>132.11699999999999</v>
      </c>
      <c r="H246" s="40">
        <v>132.11699999999999</v>
      </c>
    </row>
    <row r="247" spans="1:8" s="4" customFormat="1" ht="36.75" customHeight="1" x14ac:dyDescent="0.25">
      <c r="A247" s="51" t="s">
        <v>9</v>
      </c>
      <c r="B247" s="9" t="s">
        <v>127</v>
      </c>
      <c r="C247" s="39" t="s">
        <v>10</v>
      </c>
      <c r="D247" s="39"/>
      <c r="E247" s="39"/>
      <c r="F247" s="49">
        <f t="shared" ref="F247:G248" si="78">F248</f>
        <v>29.476139999999997</v>
      </c>
      <c r="G247" s="49">
        <f t="shared" si="78"/>
        <v>10.483000000000001</v>
      </c>
      <c r="H247" s="49">
        <f>H248</f>
        <v>17.483000000000001</v>
      </c>
    </row>
    <row r="248" spans="1:8" s="4" customFormat="1" ht="39" customHeight="1" x14ac:dyDescent="0.25">
      <c r="A248" s="3" t="s">
        <v>46</v>
      </c>
      <c r="B248" s="9" t="s">
        <v>127</v>
      </c>
      <c r="C248" s="39" t="s">
        <v>89</v>
      </c>
      <c r="D248" s="39"/>
      <c r="E248" s="39"/>
      <c r="F248" s="49">
        <f t="shared" si="78"/>
        <v>29.476139999999997</v>
      </c>
      <c r="G248" s="49">
        <f t="shared" si="78"/>
        <v>10.483000000000001</v>
      </c>
      <c r="H248" s="49">
        <f>H249</f>
        <v>17.483000000000001</v>
      </c>
    </row>
    <row r="249" spans="1:8" s="4" customFormat="1" ht="30" customHeight="1" x14ac:dyDescent="0.25">
      <c r="A249" s="3" t="s">
        <v>128</v>
      </c>
      <c r="B249" s="9" t="s">
        <v>127</v>
      </c>
      <c r="C249" s="39" t="s">
        <v>89</v>
      </c>
      <c r="D249" s="39" t="s">
        <v>21</v>
      </c>
      <c r="E249" s="39" t="s">
        <v>17</v>
      </c>
      <c r="F249" s="49">
        <f>13.261+17.4-1.18486</f>
        <v>29.476139999999997</v>
      </c>
      <c r="G249" s="49">
        <v>10.483000000000001</v>
      </c>
      <c r="H249" s="49">
        <v>17.483000000000001</v>
      </c>
    </row>
    <row r="250" spans="1:8" s="4" customFormat="1" ht="46.5" customHeight="1" x14ac:dyDescent="0.25">
      <c r="A250" s="3" t="s">
        <v>235</v>
      </c>
      <c r="B250" s="31" t="s">
        <v>236</v>
      </c>
      <c r="C250" s="39"/>
      <c r="D250" s="39"/>
      <c r="E250" s="39"/>
      <c r="F250" s="49">
        <f>F251</f>
        <v>70.2</v>
      </c>
      <c r="G250" s="49">
        <f t="shared" ref="G250:H252" si="79">G251</f>
        <v>0</v>
      </c>
      <c r="H250" s="49">
        <f t="shared" si="79"/>
        <v>0</v>
      </c>
    </row>
    <row r="251" spans="1:8" s="4" customFormat="1" ht="36" customHeight="1" x14ac:dyDescent="0.25">
      <c r="A251" s="8" t="s">
        <v>45</v>
      </c>
      <c r="B251" s="31" t="s">
        <v>236</v>
      </c>
      <c r="C251" s="30">
        <v>200</v>
      </c>
      <c r="D251" s="31"/>
      <c r="E251" s="31"/>
      <c r="F251" s="49">
        <f>F252</f>
        <v>70.2</v>
      </c>
      <c r="G251" s="49">
        <f t="shared" si="79"/>
        <v>0</v>
      </c>
      <c r="H251" s="49">
        <f t="shared" si="79"/>
        <v>0</v>
      </c>
    </row>
    <row r="252" spans="1:8" s="4" customFormat="1" ht="33.75" customHeight="1" x14ac:dyDescent="0.25">
      <c r="A252" s="55" t="s">
        <v>46</v>
      </c>
      <c r="B252" s="31" t="s">
        <v>236</v>
      </c>
      <c r="C252" s="30">
        <v>240</v>
      </c>
      <c r="D252" s="31"/>
      <c r="E252" s="31"/>
      <c r="F252" s="49">
        <f>F253</f>
        <v>70.2</v>
      </c>
      <c r="G252" s="49">
        <f t="shared" si="79"/>
        <v>0</v>
      </c>
      <c r="H252" s="49">
        <f t="shared" si="79"/>
        <v>0</v>
      </c>
    </row>
    <row r="253" spans="1:8" s="4" customFormat="1" ht="34.5" customHeight="1" x14ac:dyDescent="0.25">
      <c r="A253" s="8" t="s">
        <v>49</v>
      </c>
      <c r="B253" s="31" t="s">
        <v>236</v>
      </c>
      <c r="C253" s="30">
        <v>240</v>
      </c>
      <c r="D253" s="31" t="s">
        <v>17</v>
      </c>
      <c r="E253" s="31" t="s">
        <v>20</v>
      </c>
      <c r="F253" s="49">
        <v>70.2</v>
      </c>
      <c r="G253" s="49">
        <v>0</v>
      </c>
      <c r="H253" s="49">
        <v>0</v>
      </c>
    </row>
    <row r="254" spans="1:8" s="4" customFormat="1" ht="51.75" customHeight="1" x14ac:dyDescent="0.25">
      <c r="A254" s="8" t="s">
        <v>211</v>
      </c>
      <c r="B254" s="31" t="s">
        <v>212</v>
      </c>
      <c r="C254" s="39"/>
      <c r="D254" s="39"/>
      <c r="E254" s="39"/>
      <c r="F254" s="49">
        <f>F255</f>
        <v>50</v>
      </c>
      <c r="G254" s="49">
        <f>G255</f>
        <v>0</v>
      </c>
      <c r="H254" s="49">
        <f>H255</f>
        <v>0</v>
      </c>
    </row>
    <row r="255" spans="1:8" ht="15.75" x14ac:dyDescent="0.25">
      <c r="A255" s="52" t="s">
        <v>142</v>
      </c>
      <c r="B255" s="31" t="s">
        <v>212</v>
      </c>
      <c r="C255" s="39" t="s">
        <v>14</v>
      </c>
      <c r="D255" s="31"/>
      <c r="E255" s="31"/>
      <c r="F255" s="40">
        <f>F256</f>
        <v>50</v>
      </c>
      <c r="G255" s="40">
        <f t="shared" ref="G255:H256" si="80">G256</f>
        <v>0</v>
      </c>
      <c r="H255" s="40">
        <f t="shared" si="80"/>
        <v>0</v>
      </c>
    </row>
    <row r="256" spans="1:8" ht="15.75" x14ac:dyDescent="0.25">
      <c r="A256" s="52" t="s">
        <v>180</v>
      </c>
      <c r="B256" s="31" t="s">
        <v>212</v>
      </c>
      <c r="C256" s="39" t="s">
        <v>179</v>
      </c>
      <c r="D256" s="31"/>
      <c r="E256" s="31"/>
      <c r="F256" s="40">
        <f>F257</f>
        <v>50</v>
      </c>
      <c r="G256" s="40">
        <f t="shared" si="80"/>
        <v>0</v>
      </c>
      <c r="H256" s="40">
        <f t="shared" si="80"/>
        <v>0</v>
      </c>
    </row>
    <row r="257" spans="1:8" ht="31.5" x14ac:dyDescent="0.25">
      <c r="A257" s="8" t="s">
        <v>49</v>
      </c>
      <c r="B257" s="31" t="s">
        <v>212</v>
      </c>
      <c r="C257" s="30">
        <v>850</v>
      </c>
      <c r="D257" s="31" t="s">
        <v>17</v>
      </c>
      <c r="E257" s="31" t="s">
        <v>20</v>
      </c>
      <c r="F257" s="40">
        <v>50</v>
      </c>
      <c r="G257" s="40">
        <v>0</v>
      </c>
      <c r="H257" s="40">
        <v>0</v>
      </c>
    </row>
    <row r="258" spans="1:8" ht="15.75" x14ac:dyDescent="0.25">
      <c r="A258" s="8" t="s">
        <v>44</v>
      </c>
      <c r="B258" s="31" t="s">
        <v>197</v>
      </c>
      <c r="C258" s="30"/>
      <c r="D258" s="31"/>
      <c r="E258" s="31"/>
      <c r="F258" s="40">
        <f>F259</f>
        <v>0</v>
      </c>
      <c r="G258" s="40">
        <f t="shared" ref="G258:H260" si="81">G259</f>
        <v>100</v>
      </c>
      <c r="H258" s="40">
        <f t="shared" si="81"/>
        <v>100</v>
      </c>
    </row>
    <row r="259" spans="1:8" ht="31.5" x14ac:dyDescent="0.25">
      <c r="A259" s="8" t="s">
        <v>45</v>
      </c>
      <c r="B259" s="31" t="s">
        <v>197</v>
      </c>
      <c r="C259" s="30">
        <v>200</v>
      </c>
      <c r="D259" s="31"/>
      <c r="E259" s="31"/>
      <c r="F259" s="40">
        <f>F260</f>
        <v>0</v>
      </c>
      <c r="G259" s="40">
        <f t="shared" si="81"/>
        <v>100</v>
      </c>
      <c r="H259" s="40">
        <f t="shared" si="81"/>
        <v>100</v>
      </c>
    </row>
    <row r="260" spans="1:8" ht="31.5" x14ac:dyDescent="0.25">
      <c r="A260" s="55" t="s">
        <v>46</v>
      </c>
      <c r="B260" s="31" t="s">
        <v>197</v>
      </c>
      <c r="C260" s="30">
        <v>240</v>
      </c>
      <c r="D260" s="31"/>
      <c r="E260" s="31"/>
      <c r="F260" s="40">
        <f>F261</f>
        <v>0</v>
      </c>
      <c r="G260" s="40">
        <f t="shared" si="81"/>
        <v>100</v>
      </c>
      <c r="H260" s="40">
        <f t="shared" si="81"/>
        <v>100</v>
      </c>
    </row>
    <row r="261" spans="1:8" ht="31.5" x14ac:dyDescent="0.25">
      <c r="A261" s="8" t="s">
        <v>49</v>
      </c>
      <c r="B261" s="31" t="s">
        <v>197</v>
      </c>
      <c r="C261" s="30">
        <v>240</v>
      </c>
      <c r="D261" s="31" t="s">
        <v>17</v>
      </c>
      <c r="E261" s="31" t="s">
        <v>20</v>
      </c>
      <c r="F261" s="40">
        <v>0</v>
      </c>
      <c r="G261" s="40">
        <v>100</v>
      </c>
      <c r="H261" s="40">
        <v>100</v>
      </c>
    </row>
    <row r="262" spans="1:8" s="82" customFormat="1" ht="15.75" x14ac:dyDescent="0.25">
      <c r="A262" s="8" t="s">
        <v>55</v>
      </c>
      <c r="B262" s="9" t="s">
        <v>198</v>
      </c>
      <c r="C262" s="21"/>
      <c r="D262" s="19"/>
      <c r="E262" s="19"/>
      <c r="F262" s="40">
        <f>F263</f>
        <v>0</v>
      </c>
      <c r="G262" s="40">
        <f t="shared" ref="G262:H264" si="82">G263</f>
        <v>40</v>
      </c>
      <c r="H262" s="40">
        <f t="shared" si="82"/>
        <v>40</v>
      </c>
    </row>
    <row r="263" spans="1:8" s="82" customFormat="1" ht="31.5" x14ac:dyDescent="0.25">
      <c r="A263" s="8" t="s">
        <v>45</v>
      </c>
      <c r="B263" s="9" t="s">
        <v>198</v>
      </c>
      <c r="C263" s="21">
        <v>200</v>
      </c>
      <c r="D263" s="19"/>
      <c r="E263" s="19"/>
      <c r="F263" s="40">
        <f>F264</f>
        <v>0</v>
      </c>
      <c r="G263" s="40">
        <f t="shared" si="82"/>
        <v>40</v>
      </c>
      <c r="H263" s="40">
        <f t="shared" si="82"/>
        <v>40</v>
      </c>
    </row>
    <row r="264" spans="1:8" s="82" customFormat="1" ht="31.5" x14ac:dyDescent="0.25">
      <c r="A264" s="3" t="s">
        <v>46</v>
      </c>
      <c r="B264" s="9" t="s">
        <v>198</v>
      </c>
      <c r="C264" s="21">
        <v>240</v>
      </c>
      <c r="D264" s="19"/>
      <c r="E264" s="19"/>
      <c r="F264" s="40">
        <f>F265</f>
        <v>0</v>
      </c>
      <c r="G264" s="40">
        <f t="shared" si="82"/>
        <v>40</v>
      </c>
      <c r="H264" s="40">
        <f t="shared" si="82"/>
        <v>40</v>
      </c>
    </row>
    <row r="265" spans="1:8" s="82" customFormat="1" ht="15.75" x14ac:dyDescent="0.25">
      <c r="A265" s="3" t="s">
        <v>170</v>
      </c>
      <c r="B265" s="9" t="s">
        <v>198</v>
      </c>
      <c r="C265" s="21">
        <v>240</v>
      </c>
      <c r="D265" s="19" t="s">
        <v>25</v>
      </c>
      <c r="E265" s="19" t="s">
        <v>25</v>
      </c>
      <c r="F265" s="40">
        <v>0</v>
      </c>
      <c r="G265" s="40">
        <v>40</v>
      </c>
      <c r="H265" s="40">
        <v>40</v>
      </c>
    </row>
    <row r="266" spans="1:8" s="82" customFormat="1" ht="15.75" x14ac:dyDescent="0.25">
      <c r="A266" s="3" t="s">
        <v>239</v>
      </c>
      <c r="B266" s="9" t="s">
        <v>240</v>
      </c>
      <c r="C266" s="21"/>
      <c r="D266" s="19"/>
      <c r="E266" s="19"/>
      <c r="F266" s="40">
        <f>F267</f>
        <v>29</v>
      </c>
      <c r="G266" s="40">
        <f t="shared" ref="G266:H268" si="83">G267</f>
        <v>0</v>
      </c>
      <c r="H266" s="40">
        <f t="shared" si="83"/>
        <v>0</v>
      </c>
    </row>
    <row r="267" spans="1:8" s="82" customFormat="1" ht="31.5" x14ac:dyDescent="0.25">
      <c r="A267" s="51" t="s">
        <v>9</v>
      </c>
      <c r="B267" s="9" t="s">
        <v>240</v>
      </c>
      <c r="C267" s="53" t="s">
        <v>10</v>
      </c>
      <c r="D267" s="53"/>
      <c r="E267" s="53"/>
      <c r="F267" s="40">
        <f>F268</f>
        <v>29</v>
      </c>
      <c r="G267" s="40">
        <f t="shared" si="83"/>
        <v>0</v>
      </c>
      <c r="H267" s="40">
        <f t="shared" si="83"/>
        <v>0</v>
      </c>
    </row>
    <row r="268" spans="1:8" s="82" customFormat="1" ht="31.5" x14ac:dyDescent="0.25">
      <c r="A268" s="55" t="s">
        <v>131</v>
      </c>
      <c r="B268" s="9" t="s">
        <v>240</v>
      </c>
      <c r="C268" s="53" t="s">
        <v>89</v>
      </c>
      <c r="D268" s="53"/>
      <c r="E268" s="53"/>
      <c r="F268" s="40">
        <f>F269</f>
        <v>29</v>
      </c>
      <c r="G268" s="40">
        <f t="shared" si="83"/>
        <v>0</v>
      </c>
      <c r="H268" s="40">
        <f t="shared" si="83"/>
        <v>0</v>
      </c>
    </row>
    <row r="269" spans="1:8" s="82" customFormat="1" ht="15.75" x14ac:dyDescent="0.25">
      <c r="A269" s="8" t="s">
        <v>24</v>
      </c>
      <c r="B269" s="9" t="s">
        <v>240</v>
      </c>
      <c r="C269" s="53" t="s">
        <v>89</v>
      </c>
      <c r="D269" s="53" t="s">
        <v>22</v>
      </c>
      <c r="E269" s="53" t="s">
        <v>12</v>
      </c>
      <c r="F269" s="40">
        <v>29</v>
      </c>
      <c r="G269" s="40">
        <v>0</v>
      </c>
      <c r="H269" s="40">
        <v>0</v>
      </c>
    </row>
    <row r="270" spans="1:8" s="4" customFormat="1" ht="35.25" customHeight="1" x14ac:dyDescent="0.25">
      <c r="A270" s="8" t="s">
        <v>129</v>
      </c>
      <c r="B270" s="9" t="s">
        <v>130</v>
      </c>
      <c r="C270" s="53"/>
      <c r="D270" s="53"/>
      <c r="E270" s="53"/>
      <c r="F270" s="49">
        <f t="shared" ref="F270:G272" si="84">F271</f>
        <v>112.363</v>
      </c>
      <c r="G270" s="49">
        <f t="shared" si="84"/>
        <v>112.363</v>
      </c>
      <c r="H270" s="49">
        <f>H271</f>
        <v>112.363</v>
      </c>
    </row>
    <row r="271" spans="1:8" s="4" customFormat="1" ht="37.5" customHeight="1" x14ac:dyDescent="0.25">
      <c r="A271" s="51" t="s">
        <v>9</v>
      </c>
      <c r="B271" s="9" t="s">
        <v>130</v>
      </c>
      <c r="C271" s="53" t="s">
        <v>10</v>
      </c>
      <c r="D271" s="53"/>
      <c r="E271" s="53"/>
      <c r="F271" s="54">
        <f t="shared" si="84"/>
        <v>112.363</v>
      </c>
      <c r="G271" s="54">
        <f t="shared" si="84"/>
        <v>112.363</v>
      </c>
      <c r="H271" s="54">
        <f>H272</f>
        <v>112.363</v>
      </c>
    </row>
    <row r="272" spans="1:8" s="4" customFormat="1" ht="31.5" x14ac:dyDescent="0.25">
      <c r="A272" s="55" t="s">
        <v>131</v>
      </c>
      <c r="B272" s="9" t="s">
        <v>130</v>
      </c>
      <c r="C272" s="53" t="s">
        <v>89</v>
      </c>
      <c r="D272" s="53"/>
      <c r="E272" s="53"/>
      <c r="F272" s="54">
        <f t="shared" si="84"/>
        <v>112.363</v>
      </c>
      <c r="G272" s="54">
        <f t="shared" si="84"/>
        <v>112.363</v>
      </c>
      <c r="H272" s="54">
        <f>H273</f>
        <v>112.363</v>
      </c>
    </row>
    <row r="273" spans="1:8" s="4" customFormat="1" ht="19.5" customHeight="1" x14ac:dyDescent="0.25">
      <c r="A273" s="8" t="s">
        <v>24</v>
      </c>
      <c r="B273" s="9" t="s">
        <v>130</v>
      </c>
      <c r="C273" s="53" t="s">
        <v>89</v>
      </c>
      <c r="D273" s="53" t="s">
        <v>22</v>
      </c>
      <c r="E273" s="53" t="s">
        <v>12</v>
      </c>
      <c r="F273" s="54">
        <v>112.363</v>
      </c>
      <c r="G273" s="54">
        <v>112.363</v>
      </c>
      <c r="H273" s="54">
        <v>112.363</v>
      </c>
    </row>
    <row r="274" spans="1:8" s="4" customFormat="1" ht="12.75" x14ac:dyDescent="0.25">
      <c r="E274" s="5"/>
      <c r="H274" s="6"/>
    </row>
  </sheetData>
  <autoFilter ref="A15:H274"/>
  <mergeCells count="14">
    <mergeCell ref="G2:H2"/>
    <mergeCell ref="G3:H3"/>
    <mergeCell ref="A10:H10"/>
    <mergeCell ref="F13:H13"/>
    <mergeCell ref="A13:A14"/>
    <mergeCell ref="B13:B14"/>
    <mergeCell ref="C13:C14"/>
    <mergeCell ref="D13:D14"/>
    <mergeCell ref="E13:E14"/>
    <mergeCell ref="A11:H11"/>
    <mergeCell ref="G8:H8"/>
    <mergeCell ref="G9:H9"/>
    <mergeCell ref="G5:H5"/>
    <mergeCell ref="G6:H6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2020-12-11T08:59:42Z</cp:lastPrinted>
  <dcterms:created xsi:type="dcterms:W3CDTF">2017-10-11T12:40:42Z</dcterms:created>
  <dcterms:modified xsi:type="dcterms:W3CDTF">2020-12-21T08:32:29Z</dcterms:modified>
</cp:coreProperties>
</file>