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12045"/>
  </bookViews>
  <sheets>
    <sheet name="Все года" sheetId="1" r:id="rId1"/>
    <sheet name="Лист1" sheetId="2" r:id="rId2"/>
  </sheets>
  <definedNames>
    <definedName name="_xlnm._FilterDatabase" localSheetId="0" hidden="1">'Все года'!$B$17:$J$240</definedName>
    <definedName name="_xlnm.Print_Titles" localSheetId="0">'Все года'!$17:$17</definedName>
  </definedNames>
  <calcPr calcId="145621"/>
</workbook>
</file>

<file path=xl/calcChain.xml><?xml version="1.0" encoding="utf-8"?>
<calcChain xmlns="http://schemas.openxmlformats.org/spreadsheetml/2006/main">
  <c r="H165" i="1" l="1"/>
  <c r="H168" i="1"/>
  <c r="H167" i="1" l="1"/>
  <c r="H75" i="1"/>
  <c r="H73" i="1"/>
  <c r="H27" i="1"/>
  <c r="H42" i="1" l="1"/>
  <c r="J200" i="1"/>
  <c r="I200" i="1"/>
  <c r="J199" i="1"/>
  <c r="I199" i="1"/>
  <c r="H200" i="1"/>
  <c r="H199" i="1" s="1"/>
  <c r="H198" i="1" s="1"/>
  <c r="J129" i="1" l="1"/>
  <c r="I129" i="1"/>
  <c r="J128" i="1"/>
  <c r="I128" i="1"/>
  <c r="H129" i="1"/>
  <c r="H128" i="1" s="1"/>
  <c r="H127" i="1" s="1"/>
  <c r="H215" i="1"/>
  <c r="H63" i="1"/>
  <c r="H29" i="1"/>
  <c r="J203" i="1" l="1"/>
  <c r="J202" i="1" s="1"/>
  <c r="J198" i="1" s="1"/>
  <c r="J197" i="1" s="1"/>
  <c r="I203" i="1"/>
  <c r="I202" i="1" s="1"/>
  <c r="I198" i="1" s="1"/>
  <c r="I197" i="1" s="1"/>
  <c r="H203" i="1"/>
  <c r="H202" i="1"/>
  <c r="H197" i="1" s="1"/>
  <c r="J132" i="1"/>
  <c r="J131" i="1" s="1"/>
  <c r="J127" i="1" s="1"/>
  <c r="J126" i="1" s="1"/>
  <c r="I132" i="1"/>
  <c r="I131" i="1" s="1"/>
  <c r="I127" i="1" s="1"/>
  <c r="I126" i="1" s="1"/>
  <c r="H132" i="1"/>
  <c r="H131" i="1" s="1"/>
  <c r="H126" i="1" s="1"/>
  <c r="J209" i="1"/>
  <c r="I209" i="1"/>
  <c r="I208" i="1" s="1"/>
  <c r="H209" i="1"/>
  <c r="J211" i="1"/>
  <c r="I211" i="1"/>
  <c r="H211" i="1"/>
  <c r="H196" i="1"/>
  <c r="H190" i="1"/>
  <c r="H154" i="1"/>
  <c r="H146" i="1"/>
  <c r="J124" i="1"/>
  <c r="I124" i="1"/>
  <c r="H124" i="1"/>
  <c r="H114" i="1"/>
  <c r="H108" i="1"/>
  <c r="J208" i="1" l="1"/>
  <c r="H208" i="1"/>
  <c r="J30" i="1"/>
  <c r="I30" i="1"/>
  <c r="H30" i="1"/>
  <c r="J217" i="1" l="1"/>
  <c r="J216" i="1" s="1"/>
  <c r="I217" i="1"/>
  <c r="I216" i="1" s="1"/>
  <c r="H217" i="1"/>
  <c r="H216" i="1" s="1"/>
  <c r="J186" i="1"/>
  <c r="J185" i="1" s="1"/>
  <c r="I186" i="1"/>
  <c r="I185" i="1" s="1"/>
  <c r="H186" i="1"/>
  <c r="H185" i="1"/>
  <c r="J121" i="1"/>
  <c r="J120" i="1" s="1"/>
  <c r="J119" i="1" s="1"/>
  <c r="J118" i="1" s="1"/>
  <c r="I121" i="1"/>
  <c r="I120" i="1" s="1"/>
  <c r="I119" i="1" s="1"/>
  <c r="I118" i="1" s="1"/>
  <c r="H121" i="1"/>
  <c r="H120" i="1" s="1"/>
  <c r="H119" i="1" l="1"/>
  <c r="H118" i="1" s="1"/>
  <c r="H64" i="1"/>
  <c r="H61" i="1" l="1"/>
  <c r="J64" i="1"/>
  <c r="I64" i="1"/>
  <c r="I42" i="1" l="1"/>
  <c r="J42" i="1"/>
  <c r="J215" i="1"/>
  <c r="I215" i="1"/>
  <c r="J29" i="1"/>
  <c r="I29" i="1"/>
  <c r="J27" i="1" l="1"/>
  <c r="I27" i="1"/>
  <c r="H214" i="1" l="1"/>
  <c r="H28" i="1" l="1"/>
  <c r="H175" i="1" l="1"/>
  <c r="H180" i="1"/>
  <c r="H82" i="1"/>
  <c r="H225" i="1"/>
  <c r="H240" i="1"/>
  <c r="J239" i="1" l="1"/>
  <c r="I239" i="1"/>
  <c r="H239" i="1"/>
  <c r="J238" i="1"/>
  <c r="J237" i="1" s="1"/>
  <c r="J236" i="1" s="1"/>
  <c r="J235" i="1" s="1"/>
  <c r="J234" i="1" s="1"/>
  <c r="I238" i="1"/>
  <c r="I237" i="1" s="1"/>
  <c r="I236" i="1" s="1"/>
  <c r="I235" i="1" s="1"/>
  <c r="I234" i="1" s="1"/>
  <c r="H238" i="1"/>
  <c r="H237" i="1" s="1"/>
  <c r="H236" i="1" s="1"/>
  <c r="H235" i="1" s="1"/>
  <c r="H234" i="1" s="1"/>
  <c r="J232" i="1"/>
  <c r="I232" i="1"/>
  <c r="H232" i="1"/>
  <c r="J231" i="1"/>
  <c r="J230" i="1" s="1"/>
  <c r="J229" i="1" s="1"/>
  <c r="J228" i="1" s="1"/>
  <c r="J227" i="1" s="1"/>
  <c r="J226" i="1" s="1"/>
  <c r="I231" i="1"/>
  <c r="I230" i="1" s="1"/>
  <c r="I229" i="1" s="1"/>
  <c r="I228" i="1" s="1"/>
  <c r="I227" i="1" s="1"/>
  <c r="I226" i="1" s="1"/>
  <c r="H231" i="1"/>
  <c r="H230" i="1" s="1"/>
  <c r="H229" i="1" s="1"/>
  <c r="H228" i="1" s="1"/>
  <c r="H227" i="1" s="1"/>
  <c r="H226" i="1" s="1"/>
  <c r="J224" i="1"/>
  <c r="I224" i="1"/>
  <c r="H224" i="1"/>
  <c r="J223" i="1"/>
  <c r="J222" i="1" s="1"/>
  <c r="J221" i="1" s="1"/>
  <c r="J220" i="1" s="1"/>
  <c r="J219" i="1" s="1"/>
  <c r="I223" i="1"/>
  <c r="I222" i="1" s="1"/>
  <c r="I221" i="1" s="1"/>
  <c r="I220" i="1" s="1"/>
  <c r="I219" i="1" s="1"/>
  <c r="H223" i="1"/>
  <c r="H222" i="1" s="1"/>
  <c r="H221" i="1" s="1"/>
  <c r="H220" i="1" s="1"/>
  <c r="H219" i="1" s="1"/>
  <c r="J214" i="1"/>
  <c r="I214" i="1"/>
  <c r="J213" i="1"/>
  <c r="J207" i="1" s="1"/>
  <c r="J206" i="1" s="1"/>
  <c r="J205" i="1" s="1"/>
  <c r="I213" i="1"/>
  <c r="I207" i="1" s="1"/>
  <c r="I206" i="1" s="1"/>
  <c r="I205" i="1" s="1"/>
  <c r="H213" i="1"/>
  <c r="H207" i="1" s="1"/>
  <c r="J195" i="1"/>
  <c r="I195" i="1"/>
  <c r="H195" i="1"/>
  <c r="J194" i="1"/>
  <c r="I194" i="1"/>
  <c r="H194" i="1"/>
  <c r="J192" i="1"/>
  <c r="I192" i="1"/>
  <c r="H192" i="1"/>
  <c r="J191" i="1"/>
  <c r="I191" i="1"/>
  <c r="H191" i="1"/>
  <c r="J189" i="1"/>
  <c r="I189" i="1"/>
  <c r="H189" i="1"/>
  <c r="J188" i="1"/>
  <c r="I188" i="1"/>
  <c r="H188" i="1"/>
  <c r="J183" i="1"/>
  <c r="I183" i="1"/>
  <c r="H183" i="1"/>
  <c r="J179" i="1"/>
  <c r="J178" i="1" s="1"/>
  <c r="I179" i="1"/>
  <c r="I178" i="1" s="1"/>
  <c r="I177" i="1" s="1"/>
  <c r="I176" i="1" s="1"/>
  <c r="H179" i="1"/>
  <c r="H178" i="1" s="1"/>
  <c r="H177" i="1" s="1"/>
  <c r="H176" i="1" s="1"/>
  <c r="J177" i="1"/>
  <c r="J176" i="1" s="1"/>
  <c r="J174" i="1"/>
  <c r="J173" i="1" s="1"/>
  <c r="J172" i="1" s="1"/>
  <c r="J171" i="1" s="1"/>
  <c r="I174" i="1"/>
  <c r="I173" i="1" s="1"/>
  <c r="I172" i="1" s="1"/>
  <c r="I171" i="1" s="1"/>
  <c r="H174" i="1"/>
  <c r="H173" i="1" s="1"/>
  <c r="H172" i="1" s="1"/>
  <c r="H171" i="1" s="1"/>
  <c r="J166" i="1"/>
  <c r="I166" i="1"/>
  <c r="H166" i="1"/>
  <c r="J165" i="1"/>
  <c r="J164" i="1" s="1"/>
  <c r="J163" i="1" s="1"/>
  <c r="J162" i="1" s="1"/>
  <c r="I165" i="1"/>
  <c r="I164" i="1" s="1"/>
  <c r="I163" i="1" s="1"/>
  <c r="I162" i="1" s="1"/>
  <c r="H164" i="1"/>
  <c r="H163" i="1" s="1"/>
  <c r="H162" i="1" s="1"/>
  <c r="J160" i="1"/>
  <c r="I160" i="1"/>
  <c r="H160" i="1"/>
  <c r="J158" i="1"/>
  <c r="I158" i="1"/>
  <c r="H158" i="1"/>
  <c r="J153" i="1"/>
  <c r="I153" i="1"/>
  <c r="H153" i="1"/>
  <c r="J152" i="1"/>
  <c r="J151" i="1" s="1"/>
  <c r="J150" i="1" s="1"/>
  <c r="J149" i="1" s="1"/>
  <c r="J148" i="1" s="1"/>
  <c r="I152" i="1"/>
  <c r="I151" i="1" s="1"/>
  <c r="I150" i="1" s="1"/>
  <c r="I149" i="1" s="1"/>
  <c r="I148" i="1" s="1"/>
  <c r="H152" i="1"/>
  <c r="H151" i="1" s="1"/>
  <c r="H150" i="1" s="1"/>
  <c r="H149" i="1" s="1"/>
  <c r="H148" i="1" s="1"/>
  <c r="J146" i="1"/>
  <c r="J145" i="1" s="1"/>
  <c r="I146" i="1"/>
  <c r="I145" i="1" s="1"/>
  <c r="H145" i="1"/>
  <c r="I144" i="1"/>
  <c r="I143" i="1" s="1"/>
  <c r="I142" i="1" s="1"/>
  <c r="I141" i="1" s="1"/>
  <c r="H144" i="1"/>
  <c r="H143" i="1" s="1"/>
  <c r="H142" i="1" s="1"/>
  <c r="H141" i="1" s="1"/>
  <c r="J139" i="1"/>
  <c r="I139" i="1"/>
  <c r="H139" i="1"/>
  <c r="J138" i="1"/>
  <c r="J137" i="1" s="1"/>
  <c r="J136" i="1" s="1"/>
  <c r="J135" i="1" s="1"/>
  <c r="I138" i="1"/>
  <c r="I137" i="1" s="1"/>
  <c r="I136" i="1" s="1"/>
  <c r="I135" i="1" s="1"/>
  <c r="H138" i="1"/>
  <c r="H137" i="1" s="1"/>
  <c r="H136" i="1" s="1"/>
  <c r="H135" i="1" s="1"/>
  <c r="J116" i="1"/>
  <c r="I116" i="1"/>
  <c r="H116" i="1"/>
  <c r="H115" i="1"/>
  <c r="J113" i="1"/>
  <c r="I113" i="1"/>
  <c r="H113" i="1"/>
  <c r="H112" i="1"/>
  <c r="J110" i="1"/>
  <c r="I110" i="1"/>
  <c r="J109" i="1"/>
  <c r="I109" i="1"/>
  <c r="H109" i="1"/>
  <c r="J107" i="1"/>
  <c r="I107" i="1"/>
  <c r="H107" i="1"/>
  <c r="J106" i="1"/>
  <c r="I106" i="1"/>
  <c r="H106" i="1"/>
  <c r="J100" i="1"/>
  <c r="I100" i="1"/>
  <c r="H100" i="1"/>
  <c r="J99" i="1"/>
  <c r="J98" i="1" s="1"/>
  <c r="J97" i="1" s="1"/>
  <c r="I99" i="1"/>
  <c r="I98" i="1" s="1"/>
  <c r="I97" i="1" s="1"/>
  <c r="H99" i="1"/>
  <c r="H98" i="1" s="1"/>
  <c r="H97" i="1" s="1"/>
  <c r="J95" i="1"/>
  <c r="I95" i="1"/>
  <c r="H95" i="1"/>
  <c r="J93" i="1"/>
  <c r="I93" i="1"/>
  <c r="H93" i="1"/>
  <c r="J91" i="1"/>
  <c r="I91" i="1"/>
  <c r="H91" i="1"/>
  <c r="J89" i="1"/>
  <c r="I89" i="1"/>
  <c r="H89" i="1"/>
  <c r="J85" i="1"/>
  <c r="I85" i="1"/>
  <c r="H85" i="1"/>
  <c r="J81" i="1"/>
  <c r="I81" i="1"/>
  <c r="H81" i="1"/>
  <c r="J80" i="1"/>
  <c r="J79" i="1" s="1"/>
  <c r="J78" i="1" s="1"/>
  <c r="I80" i="1"/>
  <c r="I79" i="1" s="1"/>
  <c r="I78" i="1" s="1"/>
  <c r="H80" i="1"/>
  <c r="H79" i="1" s="1"/>
  <c r="H78" i="1" s="1"/>
  <c r="I75" i="1"/>
  <c r="I74" i="1" s="1"/>
  <c r="H74" i="1"/>
  <c r="J74" i="1"/>
  <c r="I73" i="1"/>
  <c r="I72" i="1" s="1"/>
  <c r="H72" i="1"/>
  <c r="J72" i="1"/>
  <c r="J62" i="1"/>
  <c r="I62" i="1"/>
  <c r="H62" i="1"/>
  <c r="J61" i="1"/>
  <c r="J60" i="1" s="1"/>
  <c r="J59" i="1" s="1"/>
  <c r="J58" i="1" s="1"/>
  <c r="J57" i="1" s="1"/>
  <c r="I61" i="1"/>
  <c r="I60" i="1" s="1"/>
  <c r="I59" i="1" s="1"/>
  <c r="I58" i="1" s="1"/>
  <c r="I57" i="1" s="1"/>
  <c r="H60" i="1"/>
  <c r="H59" i="1" s="1"/>
  <c r="H58" i="1" s="1"/>
  <c r="H57" i="1" s="1"/>
  <c r="J55" i="1"/>
  <c r="I55" i="1"/>
  <c r="H55" i="1"/>
  <c r="J54" i="1"/>
  <c r="J53" i="1" s="1"/>
  <c r="J52" i="1" s="1"/>
  <c r="I54" i="1"/>
  <c r="I53" i="1" s="1"/>
  <c r="I52" i="1" s="1"/>
  <c r="H54" i="1"/>
  <c r="H53" i="1" s="1"/>
  <c r="H52" i="1" s="1"/>
  <c r="J48" i="1"/>
  <c r="I48" i="1"/>
  <c r="H48" i="1"/>
  <c r="J47" i="1"/>
  <c r="J46" i="1" s="1"/>
  <c r="J45" i="1" s="1"/>
  <c r="J44" i="1" s="1"/>
  <c r="J43" i="1" s="1"/>
  <c r="I47" i="1"/>
  <c r="I46" i="1" s="1"/>
  <c r="I45" i="1" s="1"/>
  <c r="I44" i="1" s="1"/>
  <c r="I43" i="1" s="1"/>
  <c r="H47" i="1"/>
  <c r="H46" i="1" s="1"/>
  <c r="H45" i="1" s="1"/>
  <c r="H44" i="1" s="1"/>
  <c r="H43" i="1" s="1"/>
  <c r="J41" i="1"/>
  <c r="H41" i="1"/>
  <c r="I41" i="1"/>
  <c r="J40" i="1"/>
  <c r="J39" i="1" s="1"/>
  <c r="J38" i="1" s="1"/>
  <c r="I40" i="1"/>
  <c r="I39" i="1" s="1"/>
  <c r="I38" i="1" s="1"/>
  <c r="H40" i="1"/>
  <c r="H39" i="1" s="1"/>
  <c r="H38" i="1" s="1"/>
  <c r="J36" i="1"/>
  <c r="I36" i="1"/>
  <c r="H36" i="1"/>
  <c r="J35" i="1"/>
  <c r="I35" i="1"/>
  <c r="H35" i="1"/>
  <c r="H33" i="1"/>
  <c r="J32" i="1"/>
  <c r="I32" i="1"/>
  <c r="H32" i="1"/>
  <c r="J28" i="1"/>
  <c r="I28" i="1"/>
  <c r="J26" i="1"/>
  <c r="I26" i="1"/>
  <c r="H26" i="1"/>
  <c r="H25" i="1" s="1"/>
  <c r="H24" i="1" s="1"/>
  <c r="J144" i="1" l="1"/>
  <c r="J143" i="1" s="1"/>
  <c r="J142" i="1" s="1"/>
  <c r="J141" i="1" s="1"/>
  <c r="J105" i="1"/>
  <c r="J104" i="1" s="1"/>
  <c r="J103" i="1" s="1"/>
  <c r="J102" i="1" s="1"/>
  <c r="J134" i="1"/>
  <c r="H105" i="1"/>
  <c r="H104" i="1" s="1"/>
  <c r="H103" i="1" s="1"/>
  <c r="H182" i="1"/>
  <c r="H206" i="1"/>
  <c r="H205" i="1" s="1"/>
  <c r="I71" i="1"/>
  <c r="I70" i="1" s="1"/>
  <c r="I69" i="1" s="1"/>
  <c r="I68" i="1" s="1"/>
  <c r="I67" i="1" s="1"/>
  <c r="I66" i="1" s="1"/>
  <c r="H134" i="1"/>
  <c r="I182" i="1"/>
  <c r="I181" i="1" s="1"/>
  <c r="I170" i="1" s="1"/>
  <c r="I105" i="1"/>
  <c r="I104" i="1" s="1"/>
  <c r="I103" i="1" s="1"/>
  <c r="J71" i="1"/>
  <c r="J70" i="1" s="1"/>
  <c r="J69" i="1" s="1"/>
  <c r="J68" i="1" s="1"/>
  <c r="J67" i="1" s="1"/>
  <c r="J66" i="1" s="1"/>
  <c r="H23" i="1"/>
  <c r="H21" i="1" s="1"/>
  <c r="H157" i="1"/>
  <c r="H156" i="1" s="1"/>
  <c r="H155" i="1" s="1"/>
  <c r="J157" i="1"/>
  <c r="J156" i="1" s="1"/>
  <c r="J155" i="1" s="1"/>
  <c r="I25" i="1"/>
  <c r="I24" i="1" s="1"/>
  <c r="I23" i="1" s="1"/>
  <c r="I22" i="1" s="1"/>
  <c r="J182" i="1"/>
  <c r="J181" i="1" s="1"/>
  <c r="J170" i="1" s="1"/>
  <c r="H181" i="1"/>
  <c r="J88" i="1"/>
  <c r="J87" i="1" s="1"/>
  <c r="J77" i="1" s="1"/>
  <c r="J76" i="1" s="1"/>
  <c r="H71" i="1"/>
  <c r="H70" i="1" s="1"/>
  <c r="H69" i="1" s="1"/>
  <c r="H68" i="1" s="1"/>
  <c r="H67" i="1" s="1"/>
  <c r="H66" i="1" s="1"/>
  <c r="J25" i="1"/>
  <c r="J24" i="1" s="1"/>
  <c r="J23" i="1" s="1"/>
  <c r="J22" i="1" s="1"/>
  <c r="I88" i="1"/>
  <c r="I87" i="1" s="1"/>
  <c r="I77" i="1" s="1"/>
  <c r="I76" i="1" s="1"/>
  <c r="H88" i="1"/>
  <c r="H87" i="1" s="1"/>
  <c r="H77" i="1" s="1"/>
  <c r="H76" i="1" s="1"/>
  <c r="I157" i="1"/>
  <c r="I156" i="1" s="1"/>
  <c r="I155" i="1" s="1"/>
  <c r="J50" i="1"/>
  <c r="J51" i="1"/>
  <c r="I51" i="1"/>
  <c r="I50" i="1"/>
  <c r="H50" i="1"/>
  <c r="H51" i="1"/>
  <c r="I134" i="1"/>
  <c r="H170" i="1" l="1"/>
  <c r="H147" i="1" s="1"/>
  <c r="J147" i="1"/>
  <c r="I102" i="1"/>
  <c r="H102" i="1"/>
  <c r="H20" i="1"/>
  <c r="I21" i="1"/>
  <c r="I20" i="1" s="1"/>
  <c r="J21" i="1"/>
  <c r="J20" i="1" s="1"/>
  <c r="H22" i="1"/>
  <c r="I147" i="1"/>
  <c r="J19" i="1" l="1"/>
  <c r="J18" i="1" s="1"/>
  <c r="H19" i="1"/>
  <c r="H18" i="1" s="1"/>
  <c r="I19" i="1"/>
  <c r="I18" i="1" s="1"/>
</calcChain>
</file>

<file path=xl/sharedStrings.xml><?xml version="1.0" encoding="utf-8"?>
<sst xmlns="http://schemas.openxmlformats.org/spreadsheetml/2006/main" count="1092" uniqueCount="210">
  <si>
    <t>Наименование</t>
  </si>
  <si>
    <t>Рз</t>
  </si>
  <si>
    <t>ПР</t>
  </si>
  <si>
    <t>ЦСР</t>
  </si>
  <si>
    <t>ВР</t>
  </si>
  <si>
    <t>ОБЩЕГОСУДАРСТВЕННЫЕ ВОПРОСЫ</t>
  </si>
  <si>
    <t>Другие общегосударственные вопросы</t>
  </si>
  <si>
    <t>Непрограммные расходы</t>
  </si>
  <si>
    <t>Иные бюджетные ассигнования</t>
  </si>
  <si>
    <t>НАЦИОНАЛЬНАЯ ЭКОНОМИКА</t>
  </si>
  <si>
    <t>Дорожное хозяйство (дорожные фонды)</t>
  </si>
  <si>
    <t>Межбюджетные трансферты</t>
  </si>
  <si>
    <t>500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</si>
  <si>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</si>
  <si>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</si>
  <si>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</si>
  <si>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</si>
  <si>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Социальное обеспечение и иные выплаты населению</t>
  </si>
  <si>
    <t>СОЦИАЛЬНАЯ ПОЛИТИКА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</si>
  <si>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</si>
  <si>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</si>
  <si>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</si>
  <si>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</si>
  <si>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</si>
  <si>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Коммунальное хозяйство</t>
  </si>
  <si>
    <t>ФИЗИЧЕСКАЯ КУЛЬТУРА И СПОРТ</t>
  </si>
  <si>
    <t>Пенсионное обеспечение</t>
  </si>
  <si>
    <t>Жилищное хозяйство</t>
  </si>
  <si>
    <t>Резервные фонды</t>
  </si>
  <si>
    <t>ВЕДОМСТВЕННАЯ СТРУКТУРА</t>
  </si>
  <si>
    <t>Г</t>
  </si>
  <si>
    <t>Сумма
(тысяч рублей)</t>
  </si>
  <si>
    <t>на 2018 год и на плановый период 2019 и 2020 годов</t>
  </si>
  <si>
    <t>2018 год</t>
  </si>
  <si>
    <t>2019 год</t>
  </si>
  <si>
    <t>2020 год</t>
  </si>
  <si>
    <t>ИТОГО</t>
  </si>
  <si>
    <t>Администрация Шапкинского сельского поселения Тосненского района Ленинградской области</t>
  </si>
  <si>
    <t>009</t>
  </si>
  <si>
    <t>0100</t>
  </si>
  <si>
    <t>0104</t>
  </si>
  <si>
    <t>Руководство и управление в сфере установленных фукций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</si>
  <si>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</si>
  <si>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</si>
  <si>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</si>
  <si>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</si>
  <si>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</si>
  <si>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</si>
  <si>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</si>
  <si>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</si>
  <si>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</si>
  <si>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</si>
  <si>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</si>
  <si>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</si>
  <si>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</si>
  <si>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91 3 01 60600</t>
  </si>
  <si>
    <t xml:space="preserve">Иные межбюджетные трансферты </t>
  </si>
  <si>
    <t>540</t>
  </si>
  <si>
    <t xml:space="preserve">Обеспечение деятельности главы местной администрации Шапкинского сельского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</si>
  <si>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</si>
  <si>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</si>
  <si>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</si>
  <si>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</si>
  <si>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120</t>
  </si>
  <si>
    <t>0106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</si>
  <si>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</si>
  <si>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</si>
  <si>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91 3 01 60640</t>
  </si>
  <si>
    <t>0111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</si>
  <si>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</si>
  <si>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</si>
  <si>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</si>
  <si>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</si>
  <si>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</si>
  <si>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</si>
  <si>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</si>
  <si>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 xml:space="preserve">Резервные средства </t>
  </si>
  <si>
    <t>0113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</si>
  <si>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</si>
  <si>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</si>
  <si>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</si>
  <si>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</si>
  <si>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</si>
  <si>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</si>
  <si>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0200</t>
  </si>
  <si>
    <t>Мобилизационная  и вневойсковая подготовка</t>
  </si>
  <si>
    <t>0203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</si>
  <si>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</si>
  <si>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99  0 00 00000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</si>
  <si>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</si>
  <si>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</si>
  <si>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240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</si>
  <si>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</si>
  <si>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</si>
  <si>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</si>
  <si>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08 0 00 00000</t>
  </si>
  <si>
    <t>Основные мероприятия "Обеспечения пожарной безопасности"</t>
  </si>
  <si>
    <t>08 1 02 00000</t>
  </si>
  <si>
    <t>Мероприятия в области пожарной безопасности</t>
  </si>
  <si>
    <t>08 1 02 11620</t>
  </si>
  <si>
    <t>Основные мероприятия "Мероприятия по обеспечению общественного порядка и профилактике  правонарушений на территории Ленинградской области"</t>
  </si>
  <si>
    <t>08 2 01 00000</t>
  </si>
  <si>
    <t>Мероприятия по вовлечению в предупреждение правонарушени на территории Шапкиснкого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</si>
  <si>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08 2 01 11550</t>
  </si>
  <si>
    <t>Муниципальная программа "Развитие части территории муниципального образования Шапкинское сельское поселение Тосненского района  Ленинградской области на 2016-2018 годы"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</si>
  <si>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</si>
  <si>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</si>
  <si>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</si>
  <si>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усточиввому развитию части территорий</t>
  </si>
  <si>
    <t>15 0 01 70880</t>
  </si>
  <si>
    <t>15 0 01 S0880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</si>
  <si>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</si>
  <si>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</si>
  <si>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15 0 01  S4390</t>
  </si>
  <si>
    <t>Другие вопросы в области национальной безопасности и провоохранительной деятельиости</t>
  </si>
  <si>
    <t>0314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</si>
  <si>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</si>
  <si>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</si>
  <si>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0400</t>
  </si>
  <si>
    <t>0409</t>
  </si>
  <si>
    <t>10 0 00 00000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</si>
  <si>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</si>
  <si>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10 0 01 00000</t>
  </si>
  <si>
    <t xml:space="preserve">Мероприятия по содержанию автомобильных дорог </t>
  </si>
  <si>
    <t>10 1 01 10100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</si>
  <si>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</si>
  <si>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>10 1 01 10110</t>
  </si>
  <si>
    <t xml:space="preserve">Мероприятия по капитальному ремонту и ремонту автомобильных дорог общего пользования местного значения </t>
  </si>
  <si>
    <t>10 1 01 S0140</t>
  </si>
  <si>
    <t>Мероприятия на капитальный ремонт и ремонт автомобильных дорог общего пользования местного значения (областной бюджет)</t>
  </si>
  <si>
    <t>10 1 01 70140</t>
  </si>
  <si>
    <t>0412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</si>
  <si>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</si>
  <si>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</si>
  <si>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t>11 0 01 13200</t>
  </si>
  <si>
    <t>Мероприятия по газификации территории</t>
  </si>
  <si>
    <r>
      <t xml:space="preserve">Мероприятия в области национальной экономики </t>
    </r>
    <r>
      <rPr>
        <sz val="10"/>
        <color indexed="10"/>
        <rFont val="Times New Roman"/>
        <family val="1"/>
        <charset val="204"/>
      </rPr>
      <t/>
    </r>
  </si>
  <si>
    <t>99 9 01 10360</t>
  </si>
  <si>
    <t>0500</t>
  </si>
  <si>
    <t/>
  </si>
  <si>
    <t>0501</t>
  </si>
  <si>
    <t>Мероприятия в области жилищного хозяйства</t>
  </si>
  <si>
    <t>99 9 01 96010</t>
  </si>
  <si>
    <t>0502</t>
  </si>
  <si>
    <t>Мероприятия по усточивому развитию части территорий</t>
  </si>
  <si>
    <t>Мероприятия в области коммунального хозяйства</t>
  </si>
  <si>
    <t>99 9 01 10630</t>
  </si>
  <si>
    <t>0503</t>
  </si>
  <si>
    <t>12 0 01 00000</t>
  </si>
  <si>
    <t>12 0 01 13280</t>
  </si>
  <si>
    <t>Мероприятия по  благоустройству территории и создание мест отдыха</t>
  </si>
  <si>
    <t>14 0 01 00000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</si>
  <si>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</si>
  <si>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</si>
  <si>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14 0 01 13180</t>
  </si>
  <si>
    <t>15 0 01 S4390</t>
  </si>
  <si>
    <t xml:space="preserve">Мероприятия по организации сбора и вывоза бытовых отходов </t>
  </si>
  <si>
    <t>99 9 01 13300</t>
  </si>
  <si>
    <t>0700</t>
  </si>
  <si>
    <t>Молодежная политика и оздоровление детей</t>
  </si>
  <si>
    <t>0707</t>
  </si>
  <si>
    <t>04  0 00 00000</t>
  </si>
  <si>
    <t>Основное мероприятие "Развитие молодежной политики"</t>
  </si>
  <si>
    <t>04 0 02 00000</t>
  </si>
  <si>
    <t xml:space="preserve">Мероприятия в сфере молодежной политики  </t>
  </si>
  <si>
    <t>04 0 02 11680</t>
  </si>
  <si>
    <t xml:space="preserve">Доплаты к пенсиям муниципальных служащих </t>
  </si>
  <si>
    <t>99 9 01 03080</t>
  </si>
  <si>
    <t>Социальные выплаты гражданам, кроме публично нормативных обязательств</t>
  </si>
  <si>
    <t>Другие вопросы в области физической культуры и спорта</t>
  </si>
  <si>
    <t>1100</t>
  </si>
  <si>
    <t>Основное мероприятие "Развитие физической культуры "</t>
  </si>
  <si>
    <t>04 0 01 00000</t>
  </si>
  <si>
    <t xml:space="preserve">Мероприятия по организации и проведение физкультурных спортивно-массовых  мероприятий </t>
  </si>
  <si>
    <t>04 0 01 11300</t>
  </si>
  <si>
    <t>расходов бюджета Шапкинского сельского поселения Тосненского района Ленинградской области</t>
  </si>
  <si>
    <t>№№ п/п</t>
  </si>
  <si>
    <t>НАЦИОНАЛЬНАЯ ОБОРОНА</t>
  </si>
  <si>
    <t>НАЦИОНАЛЬНАЯ  БЕЗОПАСНОСТЬ И ПРАВООХРАНИЕТЕЛЬНАЯ ДЕЯТЕЛЬНОСТЬ</t>
  </si>
  <si>
    <t>11 0 01 00000</t>
  </si>
  <si>
    <t>Муниципальная программа "Безопасность на территории Шапкиснкого сельского поселения Тосненского района Ленинградской области ".</t>
  </si>
  <si>
    <t>Муниципальная программа "Развитие автомобильных дорог Шапкинского сельского поселения Тосненского района Ленинградской области ".</t>
  </si>
  <si>
    <t>Основное мероприятие "Газификация Шапкинского сельского поселения"</t>
  </si>
  <si>
    <t>Муниципальная программа "Благоустройство и организация мест отдыха и досуга  на территории Шапкинского сельского поселения Тоснеского района Ленинградской области"</t>
  </si>
  <si>
    <t>Основное мероприятие "Благоустройство и организация  отдыха и досуга на территории Шапкинского сельского поселения"</t>
  </si>
  <si>
    <t>Муниципальная программа "Энергосбережение и повышение энеретической эффективности на территории Шапкинского сельского поселения Тосненского района Лениградской области"</t>
  </si>
  <si>
    <t>Муниципальная программа "Развитие части территории Шапкинского сельского поселения Тосненского района  Ленинградской области "</t>
  </si>
  <si>
    <t>Муниципальная программа "Развитие физической культуры, спорта и создание зон отдыха на территории Шапкинского сельского поселения Тосненского района Ленинградской области"</t>
  </si>
  <si>
    <t>1101</t>
  </si>
  <si>
    <t>Уплата налогов, сборов и иных платежей</t>
  </si>
  <si>
    <t>от    27.12.2017   № 115</t>
  </si>
  <si>
    <t>Приложение № 6</t>
  </si>
  <si>
    <t>Солействие развитию части территории поселения иных форм местного самоуправления</t>
  </si>
  <si>
    <t>1500170880</t>
  </si>
  <si>
    <t>Мероприятия по развитию общественной инфраструктуры общественного знаяения</t>
  </si>
  <si>
    <t>9990172020</t>
  </si>
  <si>
    <t>15001S0880</t>
  </si>
  <si>
    <t>99 9 01 13280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</si>
  <si>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» </t>
  </si>
  <si>
    <t>Мероприятия по частичному ремонту автомобильных дорог общего пользования местного значения в административном центре п.Шапки</t>
  </si>
  <si>
    <t>26001S4660</t>
  </si>
  <si>
    <t>Мероприятия по модернизации уличного освещения в административном центре - п.Шапки</t>
  </si>
  <si>
    <t>Основное мероприятие  :"Повышение уровня благоустройства и безопасности проживания на части территории, являющейся административным центром поселения"</t>
  </si>
  <si>
    <t>2600100000</t>
  </si>
  <si>
    <t>Мероприятия по содержанию объектов благоустройства на территории сельского поселения</t>
  </si>
  <si>
    <t>Содействие участию населения в осуществлении местного самоуправления в иных формах административных центров поселения</t>
  </si>
  <si>
    <t>2600174660</t>
  </si>
  <si>
    <t>Приложение №4</t>
  </si>
  <si>
    <t>к решению совета депутатов Шапкинского сельского поселения Ленинградской области</t>
  </si>
  <si>
    <t xml:space="preserve">от  28.09.2018   №128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</si>
</sst>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#,##0.00000"/>
  </numFmts>
  <fonts count="17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2" borderId="0"/>
    <xf numFmtId="0" fontId="16" fillId="2" borderId="0"/>
  </cellStyleXfs>
  <cellXfs count="106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/>
    <xf numFmtId="0" fontId="3" fillId="0" borderId="0" xfId="0" applyFont="1" applyAlignment="1">
      <alignment horizontal="left" vertical="top" indent="3"/>
    </xf>
    <xf numFmtId="0" fontId="1" fillId="0" borderId="0" xfId="0" applyFont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/>
    <xf numFmtId="0" fontId="4" fillId="3" borderId="0" xfId="0" applyFont="1" applyFill="1" applyAlignment="1">
      <alignment horizontal="right"/>
    </xf>
    <xf numFmtId="2" fontId="4" fillId="3" borderId="0" xfId="0" applyNumberFormat="1" applyFont="1" applyFill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right"/>
    </xf>
    <xf numFmtId="0" fontId="3" fillId="3" borderId="0" xfId="0" applyFont="1" applyFill="1" applyBorder="1"/>
    <xf numFmtId="0" fontId="3" fillId="3" borderId="0" xfId="0" applyFont="1" applyFill="1"/>
    <xf numFmtId="0" fontId="2" fillId="3" borderId="0" xfId="0" applyFont="1" applyFill="1" applyBorder="1"/>
    <xf numFmtId="0" fontId="2" fillId="3" borderId="0" xfId="0" applyFont="1" applyFill="1"/>
    <xf numFmtId="0" fontId="2" fillId="2" borderId="4" xfId="1" applyFont="1" applyFill="1" applyBorder="1" applyAlignment="1">
      <alignment horizontal="left" vertical="center" wrapText="1"/>
    </xf>
    <xf numFmtId="0" fontId="8" fillId="3" borderId="0" xfId="0" applyFont="1" applyFill="1"/>
    <xf numFmtId="0" fontId="7" fillId="3" borderId="0" xfId="0" applyFont="1" applyFill="1"/>
    <xf numFmtId="0" fontId="9" fillId="3" borderId="0" xfId="0" applyFont="1" applyFill="1"/>
    <xf numFmtId="0" fontId="3" fillId="2" borderId="4" xfId="1" applyFont="1" applyFill="1" applyBorder="1" applyAlignment="1">
      <alignment horizontal="left" vertical="center" wrapText="1"/>
    </xf>
    <xf numFmtId="0" fontId="10" fillId="3" borderId="0" xfId="0" applyFont="1" applyFill="1"/>
    <xf numFmtId="0" fontId="3" fillId="2" borderId="4" xfId="0" applyFont="1" applyFill="1" applyBorder="1" applyAlignment="1">
      <alignment vertical="center" wrapText="1"/>
    </xf>
    <xf numFmtId="0" fontId="12" fillId="3" borderId="0" xfId="0" applyFont="1" applyFill="1"/>
    <xf numFmtId="165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3" fillId="2" borderId="4" xfId="1" applyNumberFormat="1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66" fontId="11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5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166" fontId="3" fillId="3" borderId="1" xfId="0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justify" vertical="center" wrapText="1"/>
    </xf>
    <xf numFmtId="0" fontId="13" fillId="0" borderId="0" xfId="0" applyFont="1" applyAlignment="1">
      <alignment vertical="center" wrapText="1"/>
    </xf>
    <xf numFmtId="0" fontId="13" fillId="0" borderId="9" xfId="0" applyFont="1" applyBorder="1" applyAlignment="1">
      <alignment horizontal="justify" vertical="center" wrapText="1"/>
    </xf>
    <xf numFmtId="166" fontId="3" fillId="3" borderId="2" xfId="0" applyNumberFormat="1" applyFont="1" applyFill="1" applyBorder="1" applyAlignment="1">
      <alignment horizontal="center" vertical="center"/>
    </xf>
    <xf numFmtId="166" fontId="3" fillId="3" borderId="5" xfId="0" applyNumberFormat="1" applyFont="1" applyFill="1" applyBorder="1" applyAlignment="1">
      <alignment horizontal="center" vertical="center"/>
    </xf>
    <xf numFmtId="49" fontId="3" fillId="3" borderId="2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justify" vertical="center" wrapText="1"/>
    </xf>
    <xf numFmtId="0" fontId="15" fillId="0" borderId="1" xfId="0" applyFont="1" applyBorder="1" applyAlignment="1">
      <alignment vertical="center" wrapText="1"/>
    </xf>
    <xf numFmtId="0" fontId="4" fillId="3" borderId="0" xfId="0" applyFont="1" applyFill="1" applyAlignment="1">
      <alignment horizontal="left" wrapText="1"/>
    </xf>
    <xf numFmtId="166" fontId="12" fillId="3" borderId="1" xfId="0" applyNumberFormat="1" applyFont="1" applyFill="1" applyBorder="1" applyAlignment="1">
      <alignment horizontal="center" vertical="center" wrapText="1"/>
    </xf>
    <xf numFmtId="166" fontId="12" fillId="3" borderId="1" xfId="0" applyNumberFormat="1" applyFont="1" applyFill="1" applyBorder="1" applyAlignment="1">
      <alignment horizontal="center" vertical="center"/>
    </xf>
    <xf numFmtId="49" fontId="3" fillId="2" borderId="11" xfId="2" applyNumberFormat="1" applyFont="1" applyBorder="1" applyAlignment="1" applyProtection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166" fontId="12" fillId="3" borderId="5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0"/>
  <sheetViews>
    <sheetView showGridLines="0" tabSelected="1" view="pageBreakPreview" zoomScaleNormal="85" zoomScaleSheetLayoutView="100" workbookViewId="0">
      <selection activeCell="H27" sqref="H27"/>
    </sheetView>
  </sheetViews>
  <sheetFormatPr defaultRowHeight="15" x14ac:dyDescent="0.25"/>
  <cols>
    <col min="1" max="1" width="5.7109375" style="44" customWidth="1"/>
    <col min="2" max="2" width="61.42578125" style="2" customWidth="1"/>
    <col min="3" max="5" width="7.42578125" style="1" customWidth="1"/>
    <col min="6" max="6" width="16.42578125" style="1" customWidth="1"/>
    <col min="7" max="7" width="7.42578125" style="1" customWidth="1"/>
    <col min="8" max="8" width="14.85546875" style="1" customWidth="1"/>
    <col min="9" max="10" width="14.7109375" style="1" customWidth="1"/>
  </cols>
  <sheetData>
    <row r="1" spans="1:10" ht="15.75" x14ac:dyDescent="0.25">
      <c r="I1" s="76" t="s">
        <v>207</v>
      </c>
    </row>
    <row r="2" spans="1:10" ht="72" customHeight="1" x14ac:dyDescent="0.25">
      <c r="I2" s="97" t="s">
        <v>208</v>
      </c>
      <c r="J2" s="97"/>
    </row>
    <row r="3" spans="1:10" ht="15.75" x14ac:dyDescent="0.25">
      <c r="I3" s="98" t="s">
        <v>209</v>
      </c>
      <c r="J3" s="98"/>
    </row>
    <row r="6" spans="1:10" s="5" customFormat="1" ht="15.75" x14ac:dyDescent="0.25">
      <c r="A6" s="37"/>
      <c r="B6" s="3"/>
      <c r="C6" s="4"/>
      <c r="D6" s="4"/>
      <c r="E6" s="4"/>
      <c r="I6" s="13" t="s">
        <v>191</v>
      </c>
      <c r="J6" s="14"/>
    </row>
    <row r="7" spans="1:10" s="5" customFormat="1" ht="70.5" customHeight="1" x14ac:dyDescent="0.25">
      <c r="A7" s="37"/>
      <c r="B7" s="3"/>
      <c r="C7" s="4"/>
      <c r="D7" s="4"/>
      <c r="E7" s="4"/>
      <c r="I7" s="97" t="s">
        <v>208</v>
      </c>
      <c r="J7" s="97"/>
    </row>
    <row r="8" spans="1:10" s="5" customFormat="1" ht="15.75" x14ac:dyDescent="0.25">
      <c r="A8" s="37"/>
      <c r="B8" s="3"/>
      <c r="C8" s="4"/>
      <c r="D8" s="4"/>
      <c r="E8" s="4"/>
      <c r="I8" s="98" t="s">
        <v>190</v>
      </c>
      <c r="J8" s="98"/>
    </row>
    <row r="9" spans="1:10" s="5" customFormat="1" ht="15.75" x14ac:dyDescent="0.25">
      <c r="A9" s="37"/>
      <c r="B9" s="3"/>
      <c r="C9" s="4"/>
      <c r="D9" s="4"/>
      <c r="E9" s="4"/>
      <c r="I9" s="12"/>
      <c r="J9" s="11"/>
    </row>
    <row r="10" spans="1:10" s="5" customFormat="1" ht="15.75" x14ac:dyDescent="0.25">
      <c r="A10" s="37"/>
      <c r="B10" s="3"/>
      <c r="C10" s="4"/>
      <c r="D10" s="4"/>
      <c r="E10" s="4"/>
      <c r="F10" s="6"/>
      <c r="H10" s="7"/>
      <c r="I10" s="12"/>
      <c r="J10" s="91"/>
    </row>
    <row r="11" spans="1:10" s="5" customFormat="1" ht="15.75" x14ac:dyDescent="0.25">
      <c r="A11" s="37"/>
      <c r="B11" s="101" t="s">
        <v>29</v>
      </c>
      <c r="C11" s="101"/>
      <c r="D11" s="101"/>
      <c r="E11" s="101"/>
      <c r="F11" s="101"/>
      <c r="G11" s="101"/>
      <c r="H11" s="101"/>
      <c r="I11" s="101"/>
      <c r="J11" s="101"/>
    </row>
    <row r="12" spans="1:10" s="5" customFormat="1" ht="15.75" x14ac:dyDescent="0.25">
      <c r="A12" s="37"/>
      <c r="B12" s="101" t="s">
        <v>175</v>
      </c>
      <c r="C12" s="101"/>
      <c r="D12" s="101"/>
      <c r="E12" s="101"/>
      <c r="F12" s="101"/>
      <c r="G12" s="101"/>
      <c r="H12" s="101"/>
      <c r="I12" s="101"/>
      <c r="J12" s="101"/>
    </row>
    <row r="13" spans="1:10" s="5" customFormat="1" ht="15.75" x14ac:dyDescent="0.25">
      <c r="A13" s="37"/>
      <c r="B13" s="101" t="s">
        <v>32</v>
      </c>
      <c r="C13" s="101"/>
      <c r="D13" s="101"/>
      <c r="E13" s="101"/>
      <c r="F13" s="101"/>
      <c r="G13" s="101"/>
      <c r="H13" s="101"/>
      <c r="I13" s="101"/>
      <c r="J13" s="101"/>
    </row>
    <row r="14" spans="1:10" s="5" customFormat="1" ht="15.75" x14ac:dyDescent="0.25">
      <c r="A14" s="37"/>
      <c r="B14" s="3"/>
      <c r="C14" s="4"/>
      <c r="D14" s="4"/>
      <c r="E14" s="4"/>
      <c r="F14" s="4"/>
      <c r="G14" s="4"/>
      <c r="H14" s="8"/>
    </row>
    <row r="15" spans="1:10" s="5" customFormat="1" ht="35.25" customHeight="1" x14ac:dyDescent="0.25">
      <c r="A15" s="99" t="s">
        <v>176</v>
      </c>
      <c r="B15" s="102" t="s">
        <v>0</v>
      </c>
      <c r="C15" s="104" t="s">
        <v>30</v>
      </c>
      <c r="D15" s="104" t="s">
        <v>1</v>
      </c>
      <c r="E15" s="104" t="s">
        <v>2</v>
      </c>
      <c r="F15" s="104" t="s">
        <v>3</v>
      </c>
      <c r="G15" s="104" t="s">
        <v>4</v>
      </c>
      <c r="H15" s="100" t="s">
        <v>31</v>
      </c>
      <c r="I15" s="100"/>
      <c r="J15" s="100"/>
    </row>
    <row r="16" spans="1:10" s="5" customFormat="1" ht="15.75" x14ac:dyDescent="0.25">
      <c r="A16" s="99"/>
      <c r="B16" s="103"/>
      <c r="C16" s="105"/>
      <c r="D16" s="105"/>
      <c r="E16" s="105"/>
      <c r="F16" s="105"/>
      <c r="G16" s="105"/>
      <c r="H16" s="27" t="s">
        <v>33</v>
      </c>
      <c r="I16" s="27" t="s">
        <v>34</v>
      </c>
      <c r="J16" s="27" t="s">
        <v>35</v>
      </c>
    </row>
    <row r="17" spans="1:10" s="10" customFormat="1" ht="15.75" x14ac:dyDescent="0.25">
      <c r="A17" s="42"/>
      <c r="B17" s="28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</row>
    <row r="18" spans="1:10" s="16" customFormat="1" ht="15.75" x14ac:dyDescent="0.25">
      <c r="A18" s="38"/>
      <c r="B18" s="29" t="s">
        <v>36</v>
      </c>
      <c r="C18" s="50"/>
      <c r="D18" s="51"/>
      <c r="E18" s="52"/>
      <c r="F18" s="52"/>
      <c r="G18" s="52"/>
      <c r="H18" s="45">
        <f>H19</f>
        <v>15728.033700000002</v>
      </c>
      <c r="I18" s="45">
        <f>I19</f>
        <v>11314.480509999999</v>
      </c>
      <c r="J18" s="45">
        <f>J19</f>
        <v>10936.741260000001</v>
      </c>
    </row>
    <row r="19" spans="1:10" s="16" customFormat="1" ht="44.25" customHeight="1" x14ac:dyDescent="0.25">
      <c r="A19" s="38"/>
      <c r="B19" s="30" t="s">
        <v>37</v>
      </c>
      <c r="C19" s="53" t="s">
        <v>38</v>
      </c>
      <c r="D19" s="53" t="s">
        <v>38</v>
      </c>
      <c r="E19" s="54"/>
      <c r="F19" s="54"/>
      <c r="G19" s="54"/>
      <c r="H19" s="46">
        <f>H20+H66+H76+H102+H147+H219+H226+H234</f>
        <v>15728.033700000002</v>
      </c>
      <c r="I19" s="46">
        <f>I20+I66+I76+I102+I147+I219+I226+I235</f>
        <v>11314.480509999999</v>
      </c>
      <c r="J19" s="46">
        <f>J20+J66+J76+J102+J147+J219+J226+J235</f>
        <v>10936.741260000001</v>
      </c>
    </row>
    <row r="20" spans="1:10" s="18" customFormat="1" ht="21" customHeight="1" x14ac:dyDescent="0.25">
      <c r="A20" s="38">
        <v>1</v>
      </c>
      <c r="B20" s="31" t="s">
        <v>5</v>
      </c>
      <c r="C20" s="53" t="s">
        <v>38</v>
      </c>
      <c r="D20" s="55" t="s">
        <v>39</v>
      </c>
      <c r="E20" s="55"/>
      <c r="F20" s="55"/>
      <c r="G20" s="55"/>
      <c r="H20" s="45">
        <f>H21+H43+H50+H57</f>
        <v>6356.1760500000009</v>
      </c>
      <c r="I20" s="45">
        <f>I21+I43+I50+I57</f>
        <v>5097.6900000000005</v>
      </c>
      <c r="J20" s="45">
        <f>J21+J43+J50+J57</f>
        <v>5097.6900000000005</v>
      </c>
    </row>
    <row r="21" spans="1:10" s="18" customFormat="1" ht="69.75" customHeight="1" x14ac:dyDescent="0.25">
      <c r="A21" s="38"/>
      <c r="B21" s="31" t="s">
        <v>23</v>
      </c>
      <c r="C21" s="53" t="s">
        <v>38</v>
      </c>
      <c r="D21" s="53" t="s">
        <v>39</v>
      </c>
      <c r="E21" s="53" t="s">
        <v>40</v>
      </c>
      <c r="F21" s="53"/>
      <c r="G21" s="55"/>
      <c r="H21" s="45">
        <f>H23+H38</f>
        <v>6144.1170500000007</v>
      </c>
      <c r="I21" s="45">
        <f>I23+I38</f>
        <v>5007.6900000000005</v>
      </c>
      <c r="J21" s="45">
        <f>J23+J38</f>
        <v>5007.6900000000005</v>
      </c>
    </row>
    <row r="22" spans="1:10" s="16" customFormat="1" ht="73.5" customHeight="1" x14ac:dyDescent="0.25">
      <c r="A22" s="38"/>
      <c r="B22" s="31" t="s">
        <v>41</v>
      </c>
      <c r="C22" s="53" t="s">
        <v>38</v>
      </c>
      <c r="D22" s="53" t="s">
        <v>39</v>
      </c>
      <c r="E22" s="53" t="s">
        <v>40</v>
      </c>
      <c r="F22" s="55" t="s">
        <v>42</v>
      </c>
      <c r="G22" s="38"/>
      <c r="H22" s="45">
        <f>H23+H38</f>
        <v>6144.1170500000007</v>
      </c>
      <c r="I22" s="45">
        <f>I23+I38</f>
        <v>5007.6900000000005</v>
      </c>
      <c r="J22" s="45">
        <f>J23+J38</f>
        <v>5007.6900000000005</v>
      </c>
    </row>
    <row r="23" spans="1:10" s="16" customFormat="1" ht="77.25" customHeight="1" x14ac:dyDescent="0.25">
      <c r="A23" s="38"/>
      <c r="B23" s="31" t="s">
        <v>43</v>
      </c>
      <c r="C23" s="53" t="s">
        <v>38</v>
      </c>
      <c r="D23" s="53" t="s">
        <v>39</v>
      </c>
      <c r="E23" s="53" t="s">
        <v>40</v>
      </c>
      <c r="F23" s="55" t="s">
        <v>44</v>
      </c>
      <c r="G23" s="38"/>
      <c r="H23" s="45">
        <f>H24</f>
        <v>5230.7519100000009</v>
      </c>
      <c r="I23" s="45">
        <f>I24</f>
        <v>4046.6840000000002</v>
      </c>
      <c r="J23" s="45">
        <f>J24</f>
        <v>4046.6840000000002</v>
      </c>
    </row>
    <row r="24" spans="1:10" s="16" customFormat="1" ht="21.75" customHeight="1" x14ac:dyDescent="0.25">
      <c r="A24" s="38"/>
      <c r="B24" s="19" t="s">
        <v>7</v>
      </c>
      <c r="C24" s="53" t="s">
        <v>38</v>
      </c>
      <c r="D24" s="53" t="s">
        <v>39</v>
      </c>
      <c r="E24" s="55" t="s">
        <v>40</v>
      </c>
      <c r="F24" s="55" t="s">
        <v>45</v>
      </c>
      <c r="G24" s="38"/>
      <c r="H24" s="45">
        <f>H25+H32+H35</f>
        <v>5230.7519100000009</v>
      </c>
      <c r="I24" s="45">
        <f>I25+I32+I35</f>
        <v>4046.6840000000002</v>
      </c>
      <c r="J24" s="45">
        <f>J25+J32+J35</f>
        <v>4046.6840000000002</v>
      </c>
    </row>
    <row r="25" spans="1:10" s="20" customFormat="1" ht="27.75" customHeight="1" x14ac:dyDescent="0.25">
      <c r="A25" s="39"/>
      <c r="B25" s="25" t="s">
        <v>46</v>
      </c>
      <c r="C25" s="54" t="s">
        <v>38</v>
      </c>
      <c r="D25" s="54" t="s">
        <v>39</v>
      </c>
      <c r="E25" s="54" t="s">
        <v>40</v>
      </c>
      <c r="F25" s="54" t="s">
        <v>47</v>
      </c>
      <c r="G25" s="56"/>
      <c r="H25" s="47">
        <f>H26+H28+H30</f>
        <v>5016.4419900000003</v>
      </c>
      <c r="I25" s="47">
        <f>I26+I28</f>
        <v>4046.6840000000002</v>
      </c>
      <c r="J25" s="47">
        <f>J26+J28</f>
        <v>4046.6840000000002</v>
      </c>
    </row>
    <row r="26" spans="1:10" s="20" customFormat="1" ht="72" customHeight="1" x14ac:dyDescent="0.25">
      <c r="A26" s="39"/>
      <c r="B26" s="23" t="s">
        <v>14</v>
      </c>
      <c r="C26" s="54" t="s">
        <v>38</v>
      </c>
      <c r="D26" s="54" t="s">
        <v>39</v>
      </c>
      <c r="E26" s="54" t="s">
        <v>40</v>
      </c>
      <c r="F26" s="54" t="s">
        <v>47</v>
      </c>
      <c r="G26" s="56">
        <v>100</v>
      </c>
      <c r="H26" s="47">
        <f>H27</f>
        <v>4233.4515500000007</v>
      </c>
      <c r="I26" s="47">
        <f>I27</f>
        <v>3403.1936400000004</v>
      </c>
      <c r="J26" s="47">
        <f>J27</f>
        <v>3403.1936400000004</v>
      </c>
    </row>
    <row r="27" spans="1:10" s="16" customFormat="1" ht="41.25" customHeight="1" x14ac:dyDescent="0.25">
      <c r="A27" s="38"/>
      <c r="B27" s="25" t="s">
        <v>48</v>
      </c>
      <c r="C27" s="54" t="s">
        <v>38</v>
      </c>
      <c r="D27" s="54" t="s">
        <v>39</v>
      </c>
      <c r="E27" s="54" t="s">
        <v>40</v>
      </c>
      <c r="F27" s="54" t="s">
        <v>47</v>
      </c>
      <c r="G27" s="56">
        <v>120</v>
      </c>
      <c r="H27" s="92">
        <f>4362.4812-959.28756+545.15467+285.10324</f>
        <v>4233.4515500000007</v>
      </c>
      <c r="I27" s="47">
        <f t="shared" ref="I27:J27" si="0">4362.4812-959.28756</f>
        <v>3403.1936400000004</v>
      </c>
      <c r="J27" s="47">
        <f t="shared" si="0"/>
        <v>3403.1936400000004</v>
      </c>
    </row>
    <row r="28" spans="1:10" s="16" customFormat="1" ht="36.75" customHeight="1" x14ac:dyDescent="0.25">
      <c r="A28" s="38"/>
      <c r="B28" s="23" t="s">
        <v>49</v>
      </c>
      <c r="C28" s="54" t="s">
        <v>38</v>
      </c>
      <c r="D28" s="54" t="s">
        <v>39</v>
      </c>
      <c r="E28" s="54" t="s">
        <v>40</v>
      </c>
      <c r="F28" s="54" t="s">
        <v>47</v>
      </c>
      <c r="G28" s="56">
        <v>200</v>
      </c>
      <c r="H28" s="47">
        <f>H29</f>
        <v>781.49043999999992</v>
      </c>
      <c r="I28" s="47">
        <f>I29</f>
        <v>643.49036000000001</v>
      </c>
      <c r="J28" s="47">
        <f>J29</f>
        <v>643.49036000000001</v>
      </c>
    </row>
    <row r="29" spans="1:10" s="16" customFormat="1" ht="41.25" customHeight="1" x14ac:dyDescent="0.25">
      <c r="A29" s="38"/>
      <c r="B29" s="25" t="s">
        <v>50</v>
      </c>
      <c r="C29" s="54" t="s">
        <v>38</v>
      </c>
      <c r="D29" s="54" t="s">
        <v>39</v>
      </c>
      <c r="E29" s="54" t="s">
        <v>40</v>
      </c>
      <c r="F29" s="54" t="s">
        <v>47</v>
      </c>
      <c r="G29" s="56">
        <v>240</v>
      </c>
      <c r="H29" s="92">
        <f>727.3639+52.12654+2</f>
        <v>781.49043999999992</v>
      </c>
      <c r="I29" s="47">
        <f>591.3638+52.12656</f>
        <v>643.49036000000001</v>
      </c>
      <c r="J29" s="47">
        <f>591.3638+52.12656</f>
        <v>643.49036000000001</v>
      </c>
    </row>
    <row r="30" spans="1:10" s="16" customFormat="1" ht="27" customHeight="1" x14ac:dyDescent="0.25">
      <c r="A30" s="38"/>
      <c r="B30" s="23" t="s">
        <v>8</v>
      </c>
      <c r="C30" s="54" t="s">
        <v>38</v>
      </c>
      <c r="D30" s="54" t="s">
        <v>39</v>
      </c>
      <c r="E30" s="54" t="s">
        <v>40</v>
      </c>
      <c r="F30" s="54" t="s">
        <v>47</v>
      </c>
      <c r="G30" s="56">
        <v>800</v>
      </c>
      <c r="H30" s="47">
        <f>H31</f>
        <v>1.5</v>
      </c>
      <c r="I30" s="47">
        <f t="shared" ref="I30:J30" si="1">I31</f>
        <v>0</v>
      </c>
      <c r="J30" s="47">
        <f t="shared" si="1"/>
        <v>0</v>
      </c>
    </row>
    <row r="31" spans="1:10" s="16" customFormat="1" ht="19.5" customHeight="1" x14ac:dyDescent="0.25">
      <c r="A31" s="38"/>
      <c r="B31" s="23" t="s">
        <v>189</v>
      </c>
      <c r="C31" s="54" t="s">
        <v>38</v>
      </c>
      <c r="D31" s="54" t="s">
        <v>39</v>
      </c>
      <c r="E31" s="54" t="s">
        <v>40</v>
      </c>
      <c r="F31" s="54" t="s">
        <v>47</v>
      </c>
      <c r="G31" s="56">
        <v>850</v>
      </c>
      <c r="H31" s="47">
        <v>1.5</v>
      </c>
      <c r="I31" s="47">
        <v>0</v>
      </c>
      <c r="J31" s="47">
        <v>0</v>
      </c>
    </row>
    <row r="32" spans="1:10" s="16" customFormat="1" ht="63" customHeight="1" x14ac:dyDescent="0.25">
      <c r="A32" s="38"/>
      <c r="B32" s="31" t="s">
        <v>51</v>
      </c>
      <c r="C32" s="53" t="s">
        <v>38</v>
      </c>
      <c r="D32" s="53" t="s">
        <v>39</v>
      </c>
      <c r="E32" s="55" t="s">
        <v>40</v>
      </c>
      <c r="F32" s="55" t="s">
        <v>52</v>
      </c>
      <c r="G32" s="38"/>
      <c r="H32" s="46">
        <f>H34</f>
        <v>23.20992</v>
      </c>
      <c r="I32" s="46">
        <f>I34</f>
        <v>0</v>
      </c>
      <c r="J32" s="46">
        <f>J34</f>
        <v>0</v>
      </c>
    </row>
    <row r="33" spans="1:10" s="16" customFormat="1" ht="23.25" customHeight="1" x14ac:dyDescent="0.25">
      <c r="A33" s="38"/>
      <c r="B33" s="23" t="s">
        <v>11</v>
      </c>
      <c r="C33" s="54" t="s">
        <v>38</v>
      </c>
      <c r="D33" s="54" t="s">
        <v>39</v>
      </c>
      <c r="E33" s="57" t="s">
        <v>40</v>
      </c>
      <c r="F33" s="57" t="s">
        <v>52</v>
      </c>
      <c r="G33" s="58">
        <v>500</v>
      </c>
      <c r="H33" s="46">
        <f>H34</f>
        <v>23.20992</v>
      </c>
      <c r="I33" s="46"/>
      <c r="J33" s="46"/>
    </row>
    <row r="34" spans="1:10" s="16" customFormat="1" ht="27" customHeight="1" x14ac:dyDescent="0.25">
      <c r="A34" s="38"/>
      <c r="B34" s="25" t="s">
        <v>53</v>
      </c>
      <c r="C34" s="54" t="s">
        <v>38</v>
      </c>
      <c r="D34" s="54" t="s">
        <v>39</v>
      </c>
      <c r="E34" s="57" t="s">
        <v>40</v>
      </c>
      <c r="F34" s="57" t="s">
        <v>52</v>
      </c>
      <c r="G34" s="58">
        <v>540</v>
      </c>
      <c r="H34" s="47">
        <v>23.20992</v>
      </c>
      <c r="I34" s="47">
        <v>0</v>
      </c>
      <c r="J34" s="47">
        <v>0</v>
      </c>
    </row>
    <row r="35" spans="1:10" s="16" customFormat="1" ht="57.75" customHeight="1" x14ac:dyDescent="0.25">
      <c r="A35" s="38"/>
      <c r="B35" s="31" t="s">
        <v>54</v>
      </c>
      <c r="C35" s="53" t="s">
        <v>38</v>
      </c>
      <c r="D35" s="53" t="s">
        <v>39</v>
      </c>
      <c r="E35" s="53" t="s">
        <v>40</v>
      </c>
      <c r="F35" s="53" t="s">
        <v>55</v>
      </c>
      <c r="G35" s="53"/>
      <c r="H35" s="46">
        <f>H37</f>
        <v>191.1</v>
      </c>
      <c r="I35" s="46">
        <f>I37</f>
        <v>0</v>
      </c>
      <c r="J35" s="46">
        <f>J37</f>
        <v>0</v>
      </c>
    </row>
    <row r="36" spans="1:10" s="16" customFormat="1" ht="23.25" customHeight="1" x14ac:dyDescent="0.25">
      <c r="A36" s="38"/>
      <c r="B36" s="23" t="s">
        <v>11</v>
      </c>
      <c r="C36" s="54" t="s">
        <v>38</v>
      </c>
      <c r="D36" s="54" t="s">
        <v>39</v>
      </c>
      <c r="E36" s="54" t="s">
        <v>40</v>
      </c>
      <c r="F36" s="54" t="s">
        <v>55</v>
      </c>
      <c r="G36" s="54" t="s">
        <v>12</v>
      </c>
      <c r="H36" s="46">
        <f>H37</f>
        <v>191.1</v>
      </c>
      <c r="I36" s="46">
        <f>I37</f>
        <v>0</v>
      </c>
      <c r="J36" s="46">
        <f>J37</f>
        <v>0</v>
      </c>
    </row>
    <row r="37" spans="1:10" s="21" customFormat="1" ht="24" customHeight="1" x14ac:dyDescent="0.25">
      <c r="A37" s="40"/>
      <c r="B37" s="25" t="s">
        <v>56</v>
      </c>
      <c r="C37" s="54" t="s">
        <v>38</v>
      </c>
      <c r="D37" s="54" t="s">
        <v>39</v>
      </c>
      <c r="E37" s="54" t="s">
        <v>40</v>
      </c>
      <c r="F37" s="54" t="s">
        <v>55</v>
      </c>
      <c r="G37" s="54" t="s">
        <v>57</v>
      </c>
      <c r="H37" s="47">
        <v>191.1</v>
      </c>
      <c r="I37" s="47">
        <v>0</v>
      </c>
      <c r="J37" s="47">
        <v>0</v>
      </c>
    </row>
    <row r="38" spans="1:10" s="18" customFormat="1" ht="93" customHeight="1" x14ac:dyDescent="0.25">
      <c r="A38" s="38"/>
      <c r="B38" s="31" t="s">
        <v>58</v>
      </c>
      <c r="C38" s="53" t="s">
        <v>38</v>
      </c>
      <c r="D38" s="53" t="s">
        <v>39</v>
      </c>
      <c r="E38" s="53" t="s">
        <v>40</v>
      </c>
      <c r="F38" s="53" t="s">
        <v>59</v>
      </c>
      <c r="G38" s="59"/>
      <c r="H38" s="46">
        <f t="shared" ref="H38:J39" si="2">H39</f>
        <v>913.36513999999988</v>
      </c>
      <c r="I38" s="46">
        <f t="shared" si="2"/>
        <v>961.00599999999997</v>
      </c>
      <c r="J38" s="46">
        <f t="shared" si="2"/>
        <v>961.00599999999997</v>
      </c>
    </row>
    <row r="39" spans="1:10" s="22" customFormat="1" ht="24" customHeight="1" x14ac:dyDescent="0.25">
      <c r="A39" s="41"/>
      <c r="B39" s="31" t="s">
        <v>7</v>
      </c>
      <c r="C39" s="53" t="s">
        <v>38</v>
      </c>
      <c r="D39" s="53" t="s">
        <v>39</v>
      </c>
      <c r="E39" s="53" t="s">
        <v>40</v>
      </c>
      <c r="F39" s="53" t="s">
        <v>60</v>
      </c>
      <c r="G39" s="59"/>
      <c r="H39" s="46">
        <f t="shared" si="2"/>
        <v>913.36513999999988</v>
      </c>
      <c r="I39" s="46">
        <f t="shared" si="2"/>
        <v>961.00599999999997</v>
      </c>
      <c r="J39" s="46">
        <f t="shared" si="2"/>
        <v>961.00599999999997</v>
      </c>
    </row>
    <row r="40" spans="1:10" s="16" customFormat="1" ht="63" customHeight="1" x14ac:dyDescent="0.25">
      <c r="A40" s="38"/>
      <c r="B40" s="25" t="s">
        <v>61</v>
      </c>
      <c r="C40" s="54" t="s">
        <v>38</v>
      </c>
      <c r="D40" s="54" t="s">
        <v>39</v>
      </c>
      <c r="E40" s="54" t="s">
        <v>40</v>
      </c>
      <c r="F40" s="54" t="s">
        <v>62</v>
      </c>
      <c r="G40" s="54"/>
      <c r="H40" s="47">
        <f>H42</f>
        <v>913.36513999999988</v>
      </c>
      <c r="I40" s="47">
        <f>I42</f>
        <v>961.00599999999997</v>
      </c>
      <c r="J40" s="47">
        <f>J42</f>
        <v>961.00599999999997</v>
      </c>
    </row>
    <row r="41" spans="1:10" s="16" customFormat="1" ht="73.5" customHeight="1" x14ac:dyDescent="0.25">
      <c r="A41" s="38"/>
      <c r="B41" s="23" t="s">
        <v>14</v>
      </c>
      <c r="C41" s="54" t="s">
        <v>38</v>
      </c>
      <c r="D41" s="54" t="s">
        <v>39</v>
      </c>
      <c r="E41" s="54" t="s">
        <v>40</v>
      </c>
      <c r="F41" s="54" t="s">
        <v>62</v>
      </c>
      <c r="G41" s="54" t="s">
        <v>15</v>
      </c>
      <c r="H41" s="47">
        <f>H42</f>
        <v>913.36513999999988</v>
      </c>
      <c r="I41" s="47">
        <f>I42</f>
        <v>961.00599999999997</v>
      </c>
      <c r="J41" s="47">
        <f>J42</f>
        <v>961.00599999999997</v>
      </c>
    </row>
    <row r="42" spans="1:10" s="16" customFormat="1" ht="39.75" customHeight="1" x14ac:dyDescent="0.25">
      <c r="A42" s="38"/>
      <c r="B42" s="25" t="s">
        <v>48</v>
      </c>
      <c r="C42" s="54" t="s">
        <v>38</v>
      </c>
      <c r="D42" s="54" t="s">
        <v>39</v>
      </c>
      <c r="E42" s="54" t="s">
        <v>40</v>
      </c>
      <c r="F42" s="54" t="s">
        <v>62</v>
      </c>
      <c r="G42" s="54" t="s">
        <v>63</v>
      </c>
      <c r="H42" s="92">
        <f>955.2774+7.161+4.14806-53.22132</f>
        <v>913.36513999999988</v>
      </c>
      <c r="I42" s="47">
        <f>953.845+7.161</f>
        <v>961.00599999999997</v>
      </c>
      <c r="J42" s="47">
        <f>953.845+7.161</f>
        <v>961.00599999999997</v>
      </c>
    </row>
    <row r="43" spans="1:10" s="16" customFormat="1" ht="66" customHeight="1" x14ac:dyDescent="0.25">
      <c r="A43" s="38"/>
      <c r="B43" s="31" t="s">
        <v>22</v>
      </c>
      <c r="C43" s="53" t="s">
        <v>38</v>
      </c>
      <c r="D43" s="53" t="s">
        <v>39</v>
      </c>
      <c r="E43" s="55" t="s">
        <v>64</v>
      </c>
      <c r="F43" s="57"/>
      <c r="G43" s="58"/>
      <c r="H43" s="46">
        <f>H44</f>
        <v>120.059</v>
      </c>
      <c r="I43" s="46">
        <f t="shared" ref="I43:J46" si="3">I44</f>
        <v>0</v>
      </c>
      <c r="J43" s="46">
        <f t="shared" si="3"/>
        <v>0</v>
      </c>
    </row>
    <row r="44" spans="1:10" s="18" customFormat="1" ht="71.25" customHeight="1" x14ac:dyDescent="0.25">
      <c r="A44" s="38"/>
      <c r="B44" s="31" t="s">
        <v>65</v>
      </c>
      <c r="C44" s="53" t="s">
        <v>38</v>
      </c>
      <c r="D44" s="53" t="s">
        <v>39</v>
      </c>
      <c r="E44" s="55" t="s">
        <v>64</v>
      </c>
      <c r="F44" s="55" t="s">
        <v>42</v>
      </c>
      <c r="G44" s="38"/>
      <c r="H44" s="46">
        <f>H45</f>
        <v>120.059</v>
      </c>
      <c r="I44" s="46">
        <f t="shared" si="3"/>
        <v>0</v>
      </c>
      <c r="J44" s="46">
        <f t="shared" si="3"/>
        <v>0</v>
      </c>
    </row>
    <row r="45" spans="1:10" s="18" customFormat="1" ht="53.25" customHeight="1" x14ac:dyDescent="0.25">
      <c r="A45" s="38"/>
      <c r="B45" s="31" t="s">
        <v>43</v>
      </c>
      <c r="C45" s="53" t="s">
        <v>38</v>
      </c>
      <c r="D45" s="54" t="s">
        <v>39</v>
      </c>
      <c r="E45" s="57" t="s">
        <v>64</v>
      </c>
      <c r="F45" s="57" t="s">
        <v>44</v>
      </c>
      <c r="G45" s="58"/>
      <c r="H45" s="47">
        <f>H46</f>
        <v>120.059</v>
      </c>
      <c r="I45" s="47">
        <f t="shared" si="3"/>
        <v>0</v>
      </c>
      <c r="J45" s="47">
        <f t="shared" si="3"/>
        <v>0</v>
      </c>
    </row>
    <row r="46" spans="1:10" s="17" customFormat="1" ht="23.25" customHeight="1" x14ac:dyDescent="0.25">
      <c r="A46" s="38"/>
      <c r="B46" s="23" t="s">
        <v>7</v>
      </c>
      <c r="C46" s="54" t="s">
        <v>38</v>
      </c>
      <c r="D46" s="54" t="s">
        <v>39</v>
      </c>
      <c r="E46" s="57" t="s">
        <v>64</v>
      </c>
      <c r="F46" s="57" t="s">
        <v>45</v>
      </c>
      <c r="G46" s="58"/>
      <c r="H46" s="47">
        <f>H47</f>
        <v>120.059</v>
      </c>
      <c r="I46" s="47">
        <f t="shared" si="3"/>
        <v>0</v>
      </c>
      <c r="J46" s="47">
        <f t="shared" si="3"/>
        <v>0</v>
      </c>
    </row>
    <row r="47" spans="1:10" s="17" customFormat="1" ht="59.25" customHeight="1" x14ac:dyDescent="0.25">
      <c r="A47" s="38"/>
      <c r="B47" s="32" t="s">
        <v>66</v>
      </c>
      <c r="C47" s="54" t="s">
        <v>38</v>
      </c>
      <c r="D47" s="54" t="s">
        <v>39</v>
      </c>
      <c r="E47" s="57" t="s">
        <v>64</v>
      </c>
      <c r="F47" s="57" t="s">
        <v>67</v>
      </c>
      <c r="G47" s="58"/>
      <c r="H47" s="47">
        <f>H49</f>
        <v>120.059</v>
      </c>
      <c r="I47" s="47">
        <f>I49</f>
        <v>0</v>
      </c>
      <c r="J47" s="47">
        <f>J49</f>
        <v>0</v>
      </c>
    </row>
    <row r="48" spans="1:10" s="17" customFormat="1" ht="36" customHeight="1" x14ac:dyDescent="0.25">
      <c r="A48" s="38"/>
      <c r="B48" s="23" t="s">
        <v>11</v>
      </c>
      <c r="C48" s="54" t="s">
        <v>38</v>
      </c>
      <c r="D48" s="54" t="s">
        <v>39</v>
      </c>
      <c r="E48" s="57" t="s">
        <v>64</v>
      </c>
      <c r="F48" s="57" t="s">
        <v>67</v>
      </c>
      <c r="G48" s="58">
        <v>500</v>
      </c>
      <c r="H48" s="47">
        <f>H49</f>
        <v>120.059</v>
      </c>
      <c r="I48" s="47">
        <f>I49</f>
        <v>0</v>
      </c>
      <c r="J48" s="47">
        <f>J49</f>
        <v>0</v>
      </c>
    </row>
    <row r="49" spans="1:10" s="17" customFormat="1" ht="24.75" customHeight="1" x14ac:dyDescent="0.25">
      <c r="A49" s="38"/>
      <c r="B49" s="32" t="s">
        <v>56</v>
      </c>
      <c r="C49" s="54" t="s">
        <v>38</v>
      </c>
      <c r="D49" s="54" t="s">
        <v>39</v>
      </c>
      <c r="E49" s="57" t="s">
        <v>64</v>
      </c>
      <c r="F49" s="57" t="s">
        <v>67</v>
      </c>
      <c r="G49" s="58">
        <v>540</v>
      </c>
      <c r="H49" s="47">
        <v>120.059</v>
      </c>
      <c r="I49" s="47">
        <v>0</v>
      </c>
      <c r="J49" s="47">
        <v>0</v>
      </c>
    </row>
    <row r="50" spans="1:10" s="15" customFormat="1" ht="21.75" customHeight="1" x14ac:dyDescent="0.25">
      <c r="A50" s="38"/>
      <c r="B50" s="31" t="s">
        <v>28</v>
      </c>
      <c r="C50" s="53" t="s">
        <v>38</v>
      </c>
      <c r="D50" s="53" t="s">
        <v>39</v>
      </c>
      <c r="E50" s="55" t="s">
        <v>68</v>
      </c>
      <c r="F50" s="57"/>
      <c r="G50" s="58"/>
      <c r="H50" s="46">
        <f>H52</f>
        <v>50</v>
      </c>
      <c r="I50" s="46">
        <f>I52</f>
        <v>50</v>
      </c>
      <c r="J50" s="46">
        <f>J52</f>
        <v>50</v>
      </c>
    </row>
    <row r="51" spans="1:10" s="15" customFormat="1" ht="51.75" customHeight="1" x14ac:dyDescent="0.25">
      <c r="A51" s="38"/>
      <c r="B51" s="31" t="s">
        <v>69</v>
      </c>
      <c r="C51" s="53" t="s">
        <v>38</v>
      </c>
      <c r="D51" s="53" t="s">
        <v>39</v>
      </c>
      <c r="E51" s="55" t="s">
        <v>68</v>
      </c>
      <c r="F51" s="60" t="s">
        <v>70</v>
      </c>
      <c r="G51" s="38"/>
      <c r="H51" s="46">
        <f>H52</f>
        <v>50</v>
      </c>
      <c r="I51" s="46">
        <f t="shared" ref="I51:J53" si="4">I52</f>
        <v>50</v>
      </c>
      <c r="J51" s="46">
        <f t="shared" si="4"/>
        <v>50</v>
      </c>
    </row>
    <row r="52" spans="1:10" s="15" customFormat="1" ht="27.75" customHeight="1" x14ac:dyDescent="0.25">
      <c r="A52" s="38"/>
      <c r="B52" s="23" t="s">
        <v>71</v>
      </c>
      <c r="C52" s="54" t="s">
        <v>38</v>
      </c>
      <c r="D52" s="54" t="s">
        <v>39</v>
      </c>
      <c r="E52" s="57" t="s">
        <v>68</v>
      </c>
      <c r="F52" s="61" t="s">
        <v>72</v>
      </c>
      <c r="G52" s="58"/>
      <c r="H52" s="47">
        <f>H53</f>
        <v>50</v>
      </c>
      <c r="I52" s="47">
        <f t="shared" si="4"/>
        <v>50</v>
      </c>
      <c r="J52" s="47">
        <f t="shared" si="4"/>
        <v>50</v>
      </c>
    </row>
    <row r="53" spans="1:10" s="15" customFormat="1" ht="25.5" customHeight="1" x14ac:dyDescent="0.25">
      <c r="A53" s="38"/>
      <c r="B53" s="23" t="s">
        <v>71</v>
      </c>
      <c r="C53" s="54" t="s">
        <v>38</v>
      </c>
      <c r="D53" s="54" t="s">
        <v>39</v>
      </c>
      <c r="E53" s="57" t="s">
        <v>68</v>
      </c>
      <c r="F53" s="61" t="s">
        <v>73</v>
      </c>
      <c r="G53" s="58"/>
      <c r="H53" s="47">
        <f>H54</f>
        <v>50</v>
      </c>
      <c r="I53" s="47">
        <f t="shared" si="4"/>
        <v>50</v>
      </c>
      <c r="J53" s="47">
        <f t="shared" si="4"/>
        <v>50</v>
      </c>
    </row>
    <row r="54" spans="1:10" s="15" customFormat="1" ht="55.5" customHeight="1" x14ac:dyDescent="0.25">
      <c r="A54" s="38"/>
      <c r="B54" s="23" t="s">
        <v>74</v>
      </c>
      <c r="C54" s="54" t="s">
        <v>38</v>
      </c>
      <c r="D54" s="54" t="s">
        <v>39</v>
      </c>
      <c r="E54" s="57" t="s">
        <v>68</v>
      </c>
      <c r="F54" s="61" t="s">
        <v>75</v>
      </c>
      <c r="G54" s="58"/>
      <c r="H54" s="47">
        <f>H56</f>
        <v>50</v>
      </c>
      <c r="I54" s="47">
        <f>I56</f>
        <v>50</v>
      </c>
      <c r="J54" s="47">
        <f>J56</f>
        <v>50</v>
      </c>
    </row>
    <row r="55" spans="1:10" s="15" customFormat="1" ht="24" customHeight="1" x14ac:dyDescent="0.25">
      <c r="A55" s="38"/>
      <c r="B55" s="23" t="s">
        <v>8</v>
      </c>
      <c r="C55" s="54" t="s">
        <v>38</v>
      </c>
      <c r="D55" s="54" t="s">
        <v>39</v>
      </c>
      <c r="E55" s="57" t="s">
        <v>68</v>
      </c>
      <c r="F55" s="61" t="s">
        <v>75</v>
      </c>
      <c r="G55" s="58">
        <v>800</v>
      </c>
      <c r="H55" s="47">
        <f>H56</f>
        <v>50</v>
      </c>
      <c r="I55" s="47">
        <f>I56</f>
        <v>50</v>
      </c>
      <c r="J55" s="47">
        <f>J56</f>
        <v>50</v>
      </c>
    </row>
    <row r="56" spans="1:10" s="15" customFormat="1" ht="21.75" customHeight="1" x14ac:dyDescent="0.25">
      <c r="A56" s="38"/>
      <c r="B56" s="23" t="s">
        <v>76</v>
      </c>
      <c r="C56" s="54" t="s">
        <v>38</v>
      </c>
      <c r="D56" s="54" t="s">
        <v>39</v>
      </c>
      <c r="E56" s="57" t="s">
        <v>68</v>
      </c>
      <c r="F56" s="61" t="s">
        <v>75</v>
      </c>
      <c r="G56" s="58">
        <v>870</v>
      </c>
      <c r="H56" s="47">
        <v>50</v>
      </c>
      <c r="I56" s="47">
        <v>50</v>
      </c>
      <c r="J56" s="47">
        <v>50</v>
      </c>
    </row>
    <row r="57" spans="1:10" s="24" customFormat="1" ht="30.75" customHeight="1" x14ac:dyDescent="0.25">
      <c r="A57" s="40"/>
      <c r="B57" s="31" t="s">
        <v>6</v>
      </c>
      <c r="C57" s="53" t="s">
        <v>38</v>
      </c>
      <c r="D57" s="53" t="s">
        <v>39</v>
      </c>
      <c r="E57" s="55" t="s">
        <v>77</v>
      </c>
      <c r="F57" s="57"/>
      <c r="G57" s="58"/>
      <c r="H57" s="46">
        <f>H58</f>
        <v>42</v>
      </c>
      <c r="I57" s="46">
        <f t="shared" ref="I57:J60" si="5">I58</f>
        <v>40</v>
      </c>
      <c r="J57" s="46">
        <f t="shared" si="5"/>
        <v>40</v>
      </c>
    </row>
    <row r="58" spans="1:10" s="18" customFormat="1" ht="38.25" customHeight="1" x14ac:dyDescent="0.25">
      <c r="A58" s="38"/>
      <c r="B58" s="19" t="s">
        <v>78</v>
      </c>
      <c r="C58" s="53" t="s">
        <v>38</v>
      </c>
      <c r="D58" s="53" t="s">
        <v>39</v>
      </c>
      <c r="E58" s="53" t="s">
        <v>77</v>
      </c>
      <c r="F58" s="53" t="s">
        <v>79</v>
      </c>
      <c r="G58" s="38"/>
      <c r="H58" s="46">
        <f>H59</f>
        <v>42</v>
      </c>
      <c r="I58" s="46">
        <f t="shared" si="5"/>
        <v>40</v>
      </c>
      <c r="J58" s="46">
        <f t="shared" si="5"/>
        <v>40</v>
      </c>
    </row>
    <row r="59" spans="1:10" s="18" customFormat="1" ht="22.5" customHeight="1" x14ac:dyDescent="0.25">
      <c r="A59" s="38"/>
      <c r="B59" s="23" t="s">
        <v>7</v>
      </c>
      <c r="C59" s="54" t="s">
        <v>38</v>
      </c>
      <c r="D59" s="54" t="s">
        <v>39</v>
      </c>
      <c r="E59" s="54" t="s">
        <v>77</v>
      </c>
      <c r="F59" s="54" t="s">
        <v>80</v>
      </c>
      <c r="G59" s="56"/>
      <c r="H59" s="47">
        <f>H60</f>
        <v>42</v>
      </c>
      <c r="I59" s="47">
        <f t="shared" si="5"/>
        <v>40</v>
      </c>
      <c r="J59" s="47">
        <f t="shared" si="5"/>
        <v>40</v>
      </c>
    </row>
    <row r="60" spans="1:10" s="18" customFormat="1" ht="21" customHeight="1" x14ac:dyDescent="0.25">
      <c r="A60" s="38"/>
      <c r="B60" s="23" t="s">
        <v>7</v>
      </c>
      <c r="C60" s="54" t="s">
        <v>38</v>
      </c>
      <c r="D60" s="54" t="s">
        <v>39</v>
      </c>
      <c r="E60" s="54" t="s">
        <v>77</v>
      </c>
      <c r="F60" s="54" t="s">
        <v>81</v>
      </c>
      <c r="G60" s="62"/>
      <c r="H60" s="47">
        <f>H61</f>
        <v>42</v>
      </c>
      <c r="I60" s="47">
        <f t="shared" si="5"/>
        <v>40</v>
      </c>
      <c r="J60" s="47">
        <f t="shared" si="5"/>
        <v>40</v>
      </c>
    </row>
    <row r="61" spans="1:10" s="18" customFormat="1" ht="36" customHeight="1" x14ac:dyDescent="0.25">
      <c r="A61" s="38"/>
      <c r="B61" s="23" t="s">
        <v>82</v>
      </c>
      <c r="C61" s="54" t="s">
        <v>38</v>
      </c>
      <c r="D61" s="54" t="s">
        <v>39</v>
      </c>
      <c r="E61" s="54" t="s">
        <v>77</v>
      </c>
      <c r="F61" s="54" t="s">
        <v>83</v>
      </c>
      <c r="G61" s="56"/>
      <c r="H61" s="47">
        <f>H63+H64</f>
        <v>42</v>
      </c>
      <c r="I61" s="47">
        <f>I63</f>
        <v>40</v>
      </c>
      <c r="J61" s="47">
        <f>J63</f>
        <v>40</v>
      </c>
    </row>
    <row r="62" spans="1:10" s="18" customFormat="1" ht="39.75" customHeight="1" x14ac:dyDescent="0.25">
      <c r="A62" s="38"/>
      <c r="B62" s="23" t="s">
        <v>49</v>
      </c>
      <c r="C62" s="54" t="s">
        <v>38</v>
      </c>
      <c r="D62" s="54" t="s">
        <v>39</v>
      </c>
      <c r="E62" s="54" t="s">
        <v>77</v>
      </c>
      <c r="F62" s="54" t="s">
        <v>83</v>
      </c>
      <c r="G62" s="56">
        <v>200</v>
      </c>
      <c r="H62" s="47">
        <f>H63</f>
        <v>40.829000000000001</v>
      </c>
      <c r="I62" s="47">
        <f>I63</f>
        <v>40</v>
      </c>
      <c r="J62" s="47">
        <f>J63</f>
        <v>40</v>
      </c>
    </row>
    <row r="63" spans="1:10" s="16" customFormat="1" ht="39" customHeight="1" x14ac:dyDescent="0.25">
      <c r="A63" s="38"/>
      <c r="B63" s="23" t="s">
        <v>50</v>
      </c>
      <c r="C63" s="54" t="s">
        <v>38</v>
      </c>
      <c r="D63" s="54" t="s">
        <v>39</v>
      </c>
      <c r="E63" s="54" t="s">
        <v>77</v>
      </c>
      <c r="F63" s="54" t="s">
        <v>83</v>
      </c>
      <c r="G63" s="56">
        <v>240</v>
      </c>
      <c r="H63" s="92">
        <f>32-1.171+10</f>
        <v>40.829000000000001</v>
      </c>
      <c r="I63" s="47">
        <v>40</v>
      </c>
      <c r="J63" s="47">
        <v>40</v>
      </c>
    </row>
    <row r="64" spans="1:10" s="16" customFormat="1" ht="39" customHeight="1" x14ac:dyDescent="0.25">
      <c r="A64" s="38"/>
      <c r="B64" s="23" t="s">
        <v>8</v>
      </c>
      <c r="C64" s="54" t="s">
        <v>38</v>
      </c>
      <c r="D64" s="54" t="s">
        <v>39</v>
      </c>
      <c r="E64" s="54" t="s">
        <v>77</v>
      </c>
      <c r="F64" s="54" t="s">
        <v>83</v>
      </c>
      <c r="G64" s="56">
        <v>800</v>
      </c>
      <c r="H64" s="47">
        <f>H65</f>
        <v>1.171</v>
      </c>
      <c r="I64" s="47">
        <f t="shared" ref="I64:J64" si="6">I65</f>
        <v>0</v>
      </c>
      <c r="J64" s="47">
        <f t="shared" si="6"/>
        <v>0</v>
      </c>
    </row>
    <row r="65" spans="1:10" s="16" customFormat="1" ht="39" customHeight="1" x14ac:dyDescent="0.25">
      <c r="A65" s="38"/>
      <c r="B65" s="23" t="s">
        <v>189</v>
      </c>
      <c r="C65" s="54" t="s">
        <v>38</v>
      </c>
      <c r="D65" s="54" t="s">
        <v>39</v>
      </c>
      <c r="E65" s="54" t="s">
        <v>77</v>
      </c>
      <c r="F65" s="54" t="s">
        <v>83</v>
      </c>
      <c r="G65" s="56">
        <v>850</v>
      </c>
      <c r="H65" s="47">
        <v>1.171</v>
      </c>
      <c r="I65" s="47">
        <v>0</v>
      </c>
      <c r="J65" s="47">
        <v>0</v>
      </c>
    </row>
    <row r="66" spans="1:10" s="16" customFormat="1" ht="23.25" customHeight="1" x14ac:dyDescent="0.25">
      <c r="A66" s="38">
        <v>2</v>
      </c>
      <c r="B66" s="31" t="s">
        <v>177</v>
      </c>
      <c r="C66" s="53" t="s">
        <v>38</v>
      </c>
      <c r="D66" s="55" t="s">
        <v>84</v>
      </c>
      <c r="E66" s="55"/>
      <c r="F66" s="55"/>
      <c r="G66" s="38"/>
      <c r="H66" s="45">
        <f>H67</f>
        <v>137.1</v>
      </c>
      <c r="I66" s="45">
        <f t="shared" ref="I66:J70" si="7">I67</f>
        <v>125.39999999999999</v>
      </c>
      <c r="J66" s="45">
        <f t="shared" si="7"/>
        <v>0</v>
      </c>
    </row>
    <row r="67" spans="1:10" s="16" customFormat="1" ht="30" customHeight="1" x14ac:dyDescent="0.25">
      <c r="A67" s="38"/>
      <c r="B67" s="31" t="s">
        <v>85</v>
      </c>
      <c r="C67" s="53" t="s">
        <v>38</v>
      </c>
      <c r="D67" s="53" t="s">
        <v>84</v>
      </c>
      <c r="E67" s="53" t="s">
        <v>86</v>
      </c>
      <c r="F67" s="53"/>
      <c r="G67" s="53"/>
      <c r="H67" s="46">
        <f>H68</f>
        <v>137.1</v>
      </c>
      <c r="I67" s="46">
        <f t="shared" si="7"/>
        <v>125.39999999999999</v>
      </c>
      <c r="J67" s="46">
        <f t="shared" si="7"/>
        <v>0</v>
      </c>
    </row>
    <row r="68" spans="1:10" s="17" customFormat="1" ht="51" customHeight="1" x14ac:dyDescent="0.25">
      <c r="A68" s="38"/>
      <c r="B68" s="31" t="s">
        <v>87</v>
      </c>
      <c r="C68" s="53" t="s">
        <v>38</v>
      </c>
      <c r="D68" s="53" t="s">
        <v>84</v>
      </c>
      <c r="E68" s="53" t="s">
        <v>86</v>
      </c>
      <c r="F68" s="60" t="s">
        <v>88</v>
      </c>
      <c r="G68" s="53"/>
      <c r="H68" s="46">
        <f>H69</f>
        <v>137.1</v>
      </c>
      <c r="I68" s="46">
        <f t="shared" si="7"/>
        <v>125.39999999999999</v>
      </c>
      <c r="J68" s="46">
        <f t="shared" si="7"/>
        <v>0</v>
      </c>
    </row>
    <row r="69" spans="1:10" s="16" customFormat="1" ht="24" customHeight="1" x14ac:dyDescent="0.25">
      <c r="A69" s="38"/>
      <c r="B69" s="25" t="s">
        <v>71</v>
      </c>
      <c r="C69" s="54" t="s">
        <v>38</v>
      </c>
      <c r="D69" s="54" t="s">
        <v>84</v>
      </c>
      <c r="E69" s="54" t="s">
        <v>86</v>
      </c>
      <c r="F69" s="61" t="s">
        <v>72</v>
      </c>
      <c r="G69" s="54"/>
      <c r="H69" s="47">
        <f>H70</f>
        <v>137.1</v>
      </c>
      <c r="I69" s="47">
        <f t="shared" si="7"/>
        <v>125.39999999999999</v>
      </c>
      <c r="J69" s="47">
        <f t="shared" si="7"/>
        <v>0</v>
      </c>
    </row>
    <row r="70" spans="1:10" s="16" customFormat="1" ht="18.75" customHeight="1" x14ac:dyDescent="0.25">
      <c r="A70" s="38"/>
      <c r="B70" s="25" t="s">
        <v>71</v>
      </c>
      <c r="C70" s="54" t="s">
        <v>38</v>
      </c>
      <c r="D70" s="54" t="s">
        <v>84</v>
      </c>
      <c r="E70" s="54" t="s">
        <v>86</v>
      </c>
      <c r="F70" s="63" t="s">
        <v>73</v>
      </c>
      <c r="G70" s="64"/>
      <c r="H70" s="47">
        <f>H71</f>
        <v>137.1</v>
      </c>
      <c r="I70" s="47">
        <f t="shared" si="7"/>
        <v>125.39999999999999</v>
      </c>
      <c r="J70" s="47">
        <f t="shared" si="7"/>
        <v>0</v>
      </c>
    </row>
    <row r="71" spans="1:10" s="16" customFormat="1" ht="33.75" customHeight="1" x14ac:dyDescent="0.25">
      <c r="A71" s="38"/>
      <c r="B71" s="25" t="s">
        <v>89</v>
      </c>
      <c r="C71" s="54" t="s">
        <v>38</v>
      </c>
      <c r="D71" s="54" t="s">
        <v>84</v>
      </c>
      <c r="E71" s="54" t="s">
        <v>86</v>
      </c>
      <c r="F71" s="63" t="s">
        <v>90</v>
      </c>
      <c r="G71" s="54"/>
      <c r="H71" s="47">
        <f>H72+H74</f>
        <v>137.1</v>
      </c>
      <c r="I71" s="47">
        <f>I72+I74</f>
        <v>125.39999999999999</v>
      </c>
      <c r="J71" s="47">
        <f>J72+J74</f>
        <v>0</v>
      </c>
    </row>
    <row r="72" spans="1:10" s="16" customFormat="1" ht="74.25" customHeight="1" x14ac:dyDescent="0.25">
      <c r="A72" s="38"/>
      <c r="B72" s="23" t="s">
        <v>14</v>
      </c>
      <c r="C72" s="54" t="s">
        <v>38</v>
      </c>
      <c r="D72" s="54" t="s">
        <v>84</v>
      </c>
      <c r="E72" s="54" t="s">
        <v>86</v>
      </c>
      <c r="F72" s="63" t="s">
        <v>90</v>
      </c>
      <c r="G72" s="54" t="s">
        <v>15</v>
      </c>
      <c r="H72" s="47">
        <f>H73</f>
        <v>114.69347999999999</v>
      </c>
      <c r="I72" s="47">
        <f>I73</f>
        <v>114.50899999999999</v>
      </c>
      <c r="J72" s="47">
        <f>J73</f>
        <v>0</v>
      </c>
    </row>
    <row r="73" spans="1:10" s="16" customFormat="1" ht="39" customHeight="1" x14ac:dyDescent="0.25">
      <c r="A73" s="38"/>
      <c r="B73" s="23" t="s">
        <v>48</v>
      </c>
      <c r="C73" s="54" t="s">
        <v>38</v>
      </c>
      <c r="D73" s="54" t="s">
        <v>84</v>
      </c>
      <c r="E73" s="54" t="s">
        <v>86</v>
      </c>
      <c r="F73" s="63" t="s">
        <v>90</v>
      </c>
      <c r="G73" s="54" t="s">
        <v>63</v>
      </c>
      <c r="H73" s="92">
        <f>109.368+4.99023+0.15077-3.79348+4.632-0.54177-0.11227</f>
        <v>114.69347999999999</v>
      </c>
      <c r="I73" s="47">
        <f>109.368+4.99023+0.15077</f>
        <v>114.50899999999999</v>
      </c>
      <c r="J73" s="47">
        <v>0</v>
      </c>
    </row>
    <row r="74" spans="1:10" s="16" customFormat="1" ht="36.75" customHeight="1" x14ac:dyDescent="0.25">
      <c r="A74" s="38"/>
      <c r="B74" s="23" t="s">
        <v>49</v>
      </c>
      <c r="C74" s="54" t="s">
        <v>38</v>
      </c>
      <c r="D74" s="54" t="s">
        <v>84</v>
      </c>
      <c r="E74" s="54" t="s">
        <v>86</v>
      </c>
      <c r="F74" s="63" t="s">
        <v>90</v>
      </c>
      <c r="G74" s="54" t="s">
        <v>13</v>
      </c>
      <c r="H74" s="92">
        <f>H75</f>
        <v>22.40652</v>
      </c>
      <c r="I74" s="47">
        <f>I75</f>
        <v>10.891</v>
      </c>
      <c r="J74" s="47">
        <f>J75</f>
        <v>0</v>
      </c>
    </row>
    <row r="75" spans="1:10" s="16" customFormat="1" ht="39" customHeight="1" x14ac:dyDescent="0.25">
      <c r="A75" s="38"/>
      <c r="B75" s="23" t="s">
        <v>50</v>
      </c>
      <c r="C75" s="54" t="s">
        <v>38</v>
      </c>
      <c r="D75" s="54" t="s">
        <v>84</v>
      </c>
      <c r="E75" s="54" t="s">
        <v>86</v>
      </c>
      <c r="F75" s="63" t="s">
        <v>90</v>
      </c>
      <c r="G75" s="54" t="s">
        <v>91</v>
      </c>
      <c r="H75" s="47">
        <f>22.591-0.83852+0.54177+0.11227</f>
        <v>22.40652</v>
      </c>
      <c r="I75" s="47">
        <f>16.032-5.141</f>
        <v>10.891</v>
      </c>
      <c r="J75" s="47">
        <v>0</v>
      </c>
    </row>
    <row r="76" spans="1:10" s="16" customFormat="1" ht="37.5" customHeight="1" x14ac:dyDescent="0.25">
      <c r="A76" s="38">
        <v>3</v>
      </c>
      <c r="B76" s="31" t="s">
        <v>178</v>
      </c>
      <c r="C76" s="53" t="s">
        <v>38</v>
      </c>
      <c r="D76" s="55" t="s">
        <v>92</v>
      </c>
      <c r="E76" s="55"/>
      <c r="F76" s="55"/>
      <c r="G76" s="38"/>
      <c r="H76" s="45">
        <f>H77+H97</f>
        <v>31</v>
      </c>
      <c r="I76" s="45">
        <f>I77+I97</f>
        <v>31</v>
      </c>
      <c r="J76" s="45">
        <f>J77+J97</f>
        <v>31</v>
      </c>
    </row>
    <row r="77" spans="1:10" s="16" customFormat="1" ht="57.75" customHeight="1" x14ac:dyDescent="0.25">
      <c r="A77" s="38"/>
      <c r="B77" s="19" t="s">
        <v>93</v>
      </c>
      <c r="C77" s="53" t="s">
        <v>38</v>
      </c>
      <c r="D77" s="53" t="s">
        <v>92</v>
      </c>
      <c r="E77" s="53" t="s">
        <v>94</v>
      </c>
      <c r="F77" s="53"/>
      <c r="G77" s="59"/>
      <c r="H77" s="46">
        <f>H78+H87</f>
        <v>30</v>
      </c>
      <c r="I77" s="46">
        <f>I78+I87</f>
        <v>30</v>
      </c>
      <c r="J77" s="46">
        <f>J78+J87</f>
        <v>30</v>
      </c>
    </row>
    <row r="78" spans="1:10" s="16" customFormat="1" ht="60" customHeight="1" x14ac:dyDescent="0.25">
      <c r="A78" s="38"/>
      <c r="B78" s="31" t="s">
        <v>180</v>
      </c>
      <c r="C78" s="53" t="s">
        <v>38</v>
      </c>
      <c r="D78" s="53" t="s">
        <v>92</v>
      </c>
      <c r="E78" s="53" t="s">
        <v>94</v>
      </c>
      <c r="F78" s="53" t="s">
        <v>95</v>
      </c>
      <c r="G78" s="65"/>
      <c r="H78" s="46">
        <f>H79+H83</f>
        <v>30</v>
      </c>
      <c r="I78" s="46">
        <f>I79+I83</f>
        <v>30</v>
      </c>
      <c r="J78" s="46">
        <f>J79+J83</f>
        <v>30</v>
      </c>
    </row>
    <row r="79" spans="1:10" s="16" customFormat="1" ht="30" customHeight="1" x14ac:dyDescent="0.25">
      <c r="A79" s="38"/>
      <c r="B79" s="25" t="s">
        <v>96</v>
      </c>
      <c r="C79" s="54" t="s">
        <v>38</v>
      </c>
      <c r="D79" s="54" t="s">
        <v>92</v>
      </c>
      <c r="E79" s="54" t="s">
        <v>94</v>
      </c>
      <c r="F79" s="54" t="s">
        <v>97</v>
      </c>
      <c r="G79" s="66"/>
      <c r="H79" s="47">
        <f>H80</f>
        <v>25</v>
      </c>
      <c r="I79" s="47">
        <f>I80</f>
        <v>25</v>
      </c>
      <c r="J79" s="47">
        <f>J80</f>
        <v>25</v>
      </c>
    </row>
    <row r="80" spans="1:10" s="16" customFormat="1" ht="29.25" customHeight="1" x14ac:dyDescent="0.25">
      <c r="A80" s="38"/>
      <c r="B80" s="23" t="s">
        <v>98</v>
      </c>
      <c r="C80" s="54" t="s">
        <v>38</v>
      </c>
      <c r="D80" s="54" t="s">
        <v>92</v>
      </c>
      <c r="E80" s="54" t="s">
        <v>94</v>
      </c>
      <c r="F80" s="54" t="s">
        <v>99</v>
      </c>
      <c r="G80" s="54"/>
      <c r="H80" s="47">
        <f>H82</f>
        <v>25</v>
      </c>
      <c r="I80" s="47">
        <f>I82</f>
        <v>25</v>
      </c>
      <c r="J80" s="47">
        <f>J82</f>
        <v>25</v>
      </c>
    </row>
    <row r="81" spans="1:10" s="16" customFormat="1" ht="36.75" customHeight="1" x14ac:dyDescent="0.25">
      <c r="A81" s="38"/>
      <c r="B81" s="23" t="s">
        <v>49</v>
      </c>
      <c r="C81" s="54" t="s">
        <v>38</v>
      </c>
      <c r="D81" s="54" t="s">
        <v>92</v>
      </c>
      <c r="E81" s="54" t="s">
        <v>94</v>
      </c>
      <c r="F81" s="54" t="s">
        <v>99</v>
      </c>
      <c r="G81" s="54" t="s">
        <v>13</v>
      </c>
      <c r="H81" s="47">
        <f>H82</f>
        <v>25</v>
      </c>
      <c r="I81" s="47">
        <f>I82</f>
        <v>25</v>
      </c>
      <c r="J81" s="47">
        <f>J82</f>
        <v>25</v>
      </c>
    </row>
    <row r="82" spans="1:10" s="16" customFormat="1" ht="41.25" customHeight="1" x14ac:dyDescent="0.25">
      <c r="A82" s="38"/>
      <c r="B82" s="25" t="s">
        <v>50</v>
      </c>
      <c r="C82" s="54" t="s">
        <v>38</v>
      </c>
      <c r="D82" s="54" t="s">
        <v>92</v>
      </c>
      <c r="E82" s="54" t="s">
        <v>94</v>
      </c>
      <c r="F82" s="54" t="s">
        <v>99</v>
      </c>
      <c r="G82" s="54" t="s">
        <v>91</v>
      </c>
      <c r="H82" s="47">
        <f>60-35</f>
        <v>25</v>
      </c>
      <c r="I82" s="47">
        <v>25</v>
      </c>
      <c r="J82" s="47">
        <v>25</v>
      </c>
    </row>
    <row r="83" spans="1:10" s="16" customFormat="1" ht="60" customHeight="1" x14ac:dyDescent="0.25">
      <c r="A83" s="38"/>
      <c r="B83" s="25" t="s">
        <v>100</v>
      </c>
      <c r="C83" s="54" t="s">
        <v>38</v>
      </c>
      <c r="D83" s="54" t="s">
        <v>92</v>
      </c>
      <c r="E83" s="54" t="s">
        <v>94</v>
      </c>
      <c r="F83" s="54" t="s">
        <v>101</v>
      </c>
      <c r="G83" s="54"/>
      <c r="H83" s="47">
        <v>5</v>
      </c>
      <c r="I83" s="47">
        <v>5</v>
      </c>
      <c r="J83" s="47">
        <v>5</v>
      </c>
    </row>
    <row r="84" spans="1:10" s="16" customFormat="1" ht="86.25" customHeight="1" x14ac:dyDescent="0.25">
      <c r="A84" s="38"/>
      <c r="B84" s="23" t="s">
        <v>102</v>
      </c>
      <c r="C84" s="54" t="s">
        <v>38</v>
      </c>
      <c r="D84" s="54" t="s">
        <v>92</v>
      </c>
      <c r="E84" s="54" t="s">
        <v>94</v>
      </c>
      <c r="F84" s="54" t="s">
        <v>103</v>
      </c>
      <c r="G84" s="58"/>
      <c r="H84" s="47">
        <v>5</v>
      </c>
      <c r="I84" s="47">
        <v>5</v>
      </c>
      <c r="J84" s="47">
        <v>5</v>
      </c>
    </row>
    <row r="85" spans="1:10" s="16" customFormat="1" ht="39.75" customHeight="1" x14ac:dyDescent="0.25">
      <c r="A85" s="38"/>
      <c r="B85" s="23" t="s">
        <v>49</v>
      </c>
      <c r="C85" s="54" t="s">
        <v>38</v>
      </c>
      <c r="D85" s="54" t="s">
        <v>92</v>
      </c>
      <c r="E85" s="54" t="s">
        <v>94</v>
      </c>
      <c r="F85" s="54" t="s">
        <v>103</v>
      </c>
      <c r="G85" s="62">
        <v>200</v>
      </c>
      <c r="H85" s="47">
        <f>H86</f>
        <v>5</v>
      </c>
      <c r="I85" s="47">
        <f>I86</f>
        <v>5</v>
      </c>
      <c r="J85" s="47">
        <f>J86</f>
        <v>5</v>
      </c>
    </row>
    <row r="86" spans="1:10" s="16" customFormat="1" ht="38.25" customHeight="1" x14ac:dyDescent="0.25">
      <c r="A86" s="38"/>
      <c r="B86" s="25" t="s">
        <v>50</v>
      </c>
      <c r="C86" s="54" t="s">
        <v>38</v>
      </c>
      <c r="D86" s="54" t="s">
        <v>92</v>
      </c>
      <c r="E86" s="54" t="s">
        <v>94</v>
      </c>
      <c r="F86" s="54" t="s">
        <v>103</v>
      </c>
      <c r="G86" s="54" t="s">
        <v>91</v>
      </c>
      <c r="H86" s="47">
        <v>5</v>
      </c>
      <c r="I86" s="47">
        <v>5</v>
      </c>
      <c r="J86" s="47">
        <v>5</v>
      </c>
    </row>
    <row r="87" spans="1:10" s="16" customFormat="1" ht="49.5" hidden="1" customHeight="1" x14ac:dyDescent="0.25">
      <c r="A87" s="38"/>
      <c r="B87" s="33" t="s">
        <v>104</v>
      </c>
      <c r="C87" s="67" t="s">
        <v>38</v>
      </c>
      <c r="D87" s="67" t="s">
        <v>92</v>
      </c>
      <c r="E87" s="67" t="s">
        <v>94</v>
      </c>
      <c r="F87" s="68" t="s">
        <v>105</v>
      </c>
      <c r="G87" s="69"/>
      <c r="H87" s="48">
        <f>H88</f>
        <v>0</v>
      </c>
      <c r="I87" s="48">
        <f>I88</f>
        <v>0</v>
      </c>
      <c r="J87" s="46">
        <f>J88</f>
        <v>0</v>
      </c>
    </row>
    <row r="88" spans="1:10" s="16" customFormat="1" ht="21.75" hidden="1" customHeight="1" x14ac:dyDescent="0.25">
      <c r="A88" s="38"/>
      <c r="B88" s="23" t="s">
        <v>106</v>
      </c>
      <c r="C88" s="53" t="s">
        <v>38</v>
      </c>
      <c r="D88" s="54" t="s">
        <v>92</v>
      </c>
      <c r="E88" s="54" t="s">
        <v>94</v>
      </c>
      <c r="F88" s="61" t="s">
        <v>107</v>
      </c>
      <c r="G88" s="59"/>
      <c r="H88" s="47">
        <f>H89+H91+H93+H95</f>
        <v>0</v>
      </c>
      <c r="I88" s="47">
        <f>I89+I91+I93+I95</f>
        <v>0</v>
      </c>
      <c r="J88" s="47">
        <f>J89+J91+J93+J95</f>
        <v>0</v>
      </c>
    </row>
    <row r="89" spans="1:10" s="16" customFormat="1" ht="20.25" hidden="1" customHeight="1" x14ac:dyDescent="0.25">
      <c r="A89" s="38"/>
      <c r="B89" s="25" t="s">
        <v>108</v>
      </c>
      <c r="C89" s="53" t="s">
        <v>38</v>
      </c>
      <c r="D89" s="54" t="s">
        <v>92</v>
      </c>
      <c r="E89" s="54" t="s">
        <v>94</v>
      </c>
      <c r="F89" s="61" t="s">
        <v>109</v>
      </c>
      <c r="G89" s="59"/>
      <c r="H89" s="47">
        <f>H90</f>
        <v>0</v>
      </c>
      <c r="I89" s="47">
        <f>I90</f>
        <v>0</v>
      </c>
      <c r="J89" s="47">
        <f>J90</f>
        <v>0</v>
      </c>
    </row>
    <row r="90" spans="1:10" s="16" customFormat="1" ht="20.25" hidden="1" customHeight="1" x14ac:dyDescent="0.25">
      <c r="A90" s="38"/>
      <c r="B90" s="25" t="s">
        <v>50</v>
      </c>
      <c r="C90" s="53" t="s">
        <v>38</v>
      </c>
      <c r="D90" s="54" t="s">
        <v>92</v>
      </c>
      <c r="E90" s="54" t="s">
        <v>94</v>
      </c>
      <c r="F90" s="61" t="s">
        <v>109</v>
      </c>
      <c r="G90" s="56">
        <v>240</v>
      </c>
      <c r="H90" s="47"/>
      <c r="I90" s="47">
        <v>0</v>
      </c>
      <c r="J90" s="47">
        <v>0</v>
      </c>
    </row>
    <row r="91" spans="1:10" s="16" customFormat="1" ht="19.5" hidden="1" customHeight="1" x14ac:dyDescent="0.25">
      <c r="A91" s="38"/>
      <c r="B91" s="25" t="s">
        <v>108</v>
      </c>
      <c r="C91" s="53" t="s">
        <v>38</v>
      </c>
      <c r="D91" s="54" t="s">
        <v>92</v>
      </c>
      <c r="E91" s="54" t="s">
        <v>94</v>
      </c>
      <c r="F91" s="61" t="s">
        <v>110</v>
      </c>
      <c r="G91" s="59"/>
      <c r="H91" s="47">
        <f>H92</f>
        <v>0</v>
      </c>
      <c r="I91" s="47">
        <f>I92</f>
        <v>0</v>
      </c>
      <c r="J91" s="47">
        <f>J92</f>
        <v>0</v>
      </c>
    </row>
    <row r="92" spans="1:10" s="16" customFormat="1" ht="19.5" hidden="1" customHeight="1" x14ac:dyDescent="0.25">
      <c r="A92" s="38"/>
      <c r="B92" s="25" t="s">
        <v>50</v>
      </c>
      <c r="C92" s="53" t="s">
        <v>38</v>
      </c>
      <c r="D92" s="54" t="s">
        <v>92</v>
      </c>
      <c r="E92" s="54" t="s">
        <v>94</v>
      </c>
      <c r="F92" s="61" t="s">
        <v>110</v>
      </c>
      <c r="G92" s="56">
        <v>240</v>
      </c>
      <c r="H92" s="47"/>
      <c r="I92" s="47">
        <v>0</v>
      </c>
      <c r="J92" s="47">
        <v>0</v>
      </c>
    </row>
    <row r="93" spans="1:10" s="16" customFormat="1" ht="31.5" hidden="1" x14ac:dyDescent="0.25">
      <c r="A93" s="38"/>
      <c r="B93" s="25" t="s">
        <v>111</v>
      </c>
      <c r="C93" s="53" t="s">
        <v>38</v>
      </c>
      <c r="D93" s="54" t="s">
        <v>92</v>
      </c>
      <c r="E93" s="54" t="s">
        <v>94</v>
      </c>
      <c r="F93" s="61" t="s">
        <v>112</v>
      </c>
      <c r="G93" s="56"/>
      <c r="H93" s="47">
        <f>H94</f>
        <v>0</v>
      </c>
      <c r="I93" s="47">
        <f>I94</f>
        <v>0</v>
      </c>
      <c r="J93" s="47">
        <f>J94</f>
        <v>0</v>
      </c>
    </row>
    <row r="94" spans="1:10" s="16" customFormat="1" ht="22.5" hidden="1" customHeight="1" x14ac:dyDescent="0.25">
      <c r="A94" s="38"/>
      <c r="B94" s="25" t="s">
        <v>50</v>
      </c>
      <c r="C94" s="53" t="s">
        <v>38</v>
      </c>
      <c r="D94" s="54" t="s">
        <v>92</v>
      </c>
      <c r="E94" s="54" t="s">
        <v>94</v>
      </c>
      <c r="F94" s="61" t="s">
        <v>112</v>
      </c>
      <c r="G94" s="56">
        <v>240</v>
      </c>
      <c r="H94" s="47"/>
      <c r="I94" s="47">
        <v>0</v>
      </c>
      <c r="J94" s="47">
        <v>0</v>
      </c>
    </row>
    <row r="95" spans="1:10" s="16" customFormat="1" ht="31.5" hidden="1" x14ac:dyDescent="0.25">
      <c r="A95" s="38"/>
      <c r="B95" s="25" t="s">
        <v>111</v>
      </c>
      <c r="C95" s="53" t="s">
        <v>38</v>
      </c>
      <c r="D95" s="54" t="s">
        <v>92</v>
      </c>
      <c r="E95" s="54" t="s">
        <v>94</v>
      </c>
      <c r="F95" s="61" t="s">
        <v>113</v>
      </c>
      <c r="G95" s="56"/>
      <c r="H95" s="47">
        <f>H96</f>
        <v>0</v>
      </c>
      <c r="I95" s="47">
        <f>I96</f>
        <v>0</v>
      </c>
      <c r="J95" s="47">
        <f>J96</f>
        <v>0</v>
      </c>
    </row>
    <row r="96" spans="1:10" s="16" customFormat="1" ht="34.5" hidden="1" customHeight="1" x14ac:dyDescent="0.25">
      <c r="A96" s="38"/>
      <c r="B96" s="25" t="s">
        <v>50</v>
      </c>
      <c r="C96" s="53" t="s">
        <v>38</v>
      </c>
      <c r="D96" s="54" t="s">
        <v>92</v>
      </c>
      <c r="E96" s="54" t="s">
        <v>94</v>
      </c>
      <c r="F96" s="61" t="s">
        <v>113</v>
      </c>
      <c r="G96" s="56">
        <v>240</v>
      </c>
      <c r="H96" s="47"/>
      <c r="I96" s="47">
        <v>0</v>
      </c>
      <c r="J96" s="47">
        <v>0</v>
      </c>
    </row>
    <row r="97" spans="1:10" s="16" customFormat="1" ht="44.25" customHeight="1" x14ac:dyDescent="0.25">
      <c r="A97" s="38"/>
      <c r="B97" s="31" t="s">
        <v>114</v>
      </c>
      <c r="C97" s="53" t="s">
        <v>38</v>
      </c>
      <c r="D97" s="53" t="s">
        <v>92</v>
      </c>
      <c r="E97" s="53" t="s">
        <v>115</v>
      </c>
      <c r="F97" s="60"/>
      <c r="G97" s="59"/>
      <c r="H97" s="46">
        <f t="shared" ref="H97:J98" si="8">H98</f>
        <v>1</v>
      </c>
      <c r="I97" s="46">
        <f t="shared" si="8"/>
        <v>1</v>
      </c>
      <c r="J97" s="46">
        <f t="shared" si="8"/>
        <v>1</v>
      </c>
    </row>
    <row r="98" spans="1:10" s="16" customFormat="1" ht="19.5" customHeight="1" x14ac:dyDescent="0.25">
      <c r="A98" s="38"/>
      <c r="B98" s="19" t="s">
        <v>7</v>
      </c>
      <c r="C98" s="53" t="s">
        <v>38</v>
      </c>
      <c r="D98" s="53" t="s">
        <v>92</v>
      </c>
      <c r="E98" s="55" t="s">
        <v>115</v>
      </c>
      <c r="F98" s="55" t="s">
        <v>45</v>
      </c>
      <c r="G98" s="38"/>
      <c r="H98" s="46">
        <f t="shared" si="8"/>
        <v>1</v>
      </c>
      <c r="I98" s="46">
        <f t="shared" si="8"/>
        <v>1</v>
      </c>
      <c r="J98" s="46">
        <f t="shared" si="8"/>
        <v>1</v>
      </c>
    </row>
    <row r="99" spans="1:10" s="16" customFormat="1" ht="88.5" customHeight="1" x14ac:dyDescent="0.25">
      <c r="A99" s="38"/>
      <c r="B99" s="25" t="s">
        <v>116</v>
      </c>
      <c r="C99" s="54" t="s">
        <v>38</v>
      </c>
      <c r="D99" s="54" t="s">
        <v>92</v>
      </c>
      <c r="E99" s="57" t="s">
        <v>115</v>
      </c>
      <c r="F99" s="57" t="s">
        <v>117</v>
      </c>
      <c r="G99" s="38"/>
      <c r="H99" s="47">
        <f>H101</f>
        <v>1</v>
      </c>
      <c r="I99" s="47">
        <f>I101</f>
        <v>1</v>
      </c>
      <c r="J99" s="47">
        <f>J101</f>
        <v>1</v>
      </c>
    </row>
    <row r="100" spans="1:10" s="16" customFormat="1" ht="41.25" customHeight="1" x14ac:dyDescent="0.25">
      <c r="A100" s="38"/>
      <c r="B100" s="23" t="s">
        <v>49</v>
      </c>
      <c r="C100" s="54" t="s">
        <v>38</v>
      </c>
      <c r="D100" s="54" t="s">
        <v>92</v>
      </c>
      <c r="E100" s="57" t="s">
        <v>115</v>
      </c>
      <c r="F100" s="57" t="s">
        <v>117</v>
      </c>
      <c r="G100" s="58">
        <v>200</v>
      </c>
      <c r="H100" s="47">
        <f>H101</f>
        <v>1</v>
      </c>
      <c r="I100" s="47">
        <f>I101</f>
        <v>1</v>
      </c>
      <c r="J100" s="47">
        <f>J101</f>
        <v>1</v>
      </c>
    </row>
    <row r="101" spans="1:10" s="16" customFormat="1" ht="39.75" customHeight="1" x14ac:dyDescent="0.25">
      <c r="A101" s="38"/>
      <c r="B101" s="25" t="s">
        <v>50</v>
      </c>
      <c r="C101" s="54" t="s">
        <v>38</v>
      </c>
      <c r="D101" s="54" t="s">
        <v>92</v>
      </c>
      <c r="E101" s="57" t="s">
        <v>115</v>
      </c>
      <c r="F101" s="57" t="s">
        <v>117</v>
      </c>
      <c r="G101" s="58">
        <v>240</v>
      </c>
      <c r="H101" s="47">
        <v>1</v>
      </c>
      <c r="I101" s="47">
        <v>1</v>
      </c>
      <c r="J101" s="47">
        <v>1</v>
      </c>
    </row>
    <row r="102" spans="1:10" s="16" customFormat="1" ht="21.75" customHeight="1" x14ac:dyDescent="0.25">
      <c r="A102" s="38">
        <v>4</v>
      </c>
      <c r="B102" s="31" t="s">
        <v>9</v>
      </c>
      <c r="C102" s="53" t="s">
        <v>38</v>
      </c>
      <c r="D102" s="55" t="s">
        <v>118</v>
      </c>
      <c r="E102" s="55"/>
      <c r="F102" s="55"/>
      <c r="G102" s="38"/>
      <c r="H102" s="45">
        <f>H103+H134</f>
        <v>3584.5142799999994</v>
      </c>
      <c r="I102" s="45">
        <f>I103+I134</f>
        <v>1553.8400000000001</v>
      </c>
      <c r="J102" s="45">
        <f>J103+J134</f>
        <v>1553.8400000000001</v>
      </c>
    </row>
    <row r="103" spans="1:10" s="16" customFormat="1" ht="18" customHeight="1" x14ac:dyDescent="0.25">
      <c r="A103" s="38"/>
      <c r="B103" s="31" t="s">
        <v>10</v>
      </c>
      <c r="C103" s="53" t="s">
        <v>38</v>
      </c>
      <c r="D103" s="53" t="s">
        <v>118</v>
      </c>
      <c r="E103" s="53" t="s">
        <v>119</v>
      </c>
      <c r="F103" s="55"/>
      <c r="G103" s="38"/>
      <c r="H103" s="45">
        <f>H104+H118+H126</f>
        <v>3434.7942799999996</v>
      </c>
      <c r="I103" s="45">
        <f t="shared" ref="I103:J103" si="9">I104+I118+I126</f>
        <v>1410.4</v>
      </c>
      <c r="J103" s="45">
        <f t="shared" si="9"/>
        <v>1410.4</v>
      </c>
    </row>
    <row r="104" spans="1:10" s="16" customFormat="1" ht="60.75" customHeight="1" x14ac:dyDescent="0.25">
      <c r="A104" s="38"/>
      <c r="B104" s="31" t="s">
        <v>181</v>
      </c>
      <c r="C104" s="53" t="s">
        <v>38</v>
      </c>
      <c r="D104" s="53" t="s">
        <v>118</v>
      </c>
      <c r="E104" s="53" t="s">
        <v>119</v>
      </c>
      <c r="F104" s="53" t="s">
        <v>120</v>
      </c>
      <c r="G104" s="65"/>
      <c r="H104" s="46">
        <f>H105</f>
        <v>2185.8999999999996</v>
      </c>
      <c r="I104" s="46">
        <f>I105</f>
        <v>1410.4</v>
      </c>
      <c r="J104" s="46">
        <f>J105</f>
        <v>1410.4</v>
      </c>
    </row>
    <row r="105" spans="1:10" s="16" customFormat="1" ht="84.75" customHeight="1" x14ac:dyDescent="0.25">
      <c r="A105" s="38"/>
      <c r="B105" s="25" t="s">
        <v>121</v>
      </c>
      <c r="C105" s="54" t="s">
        <v>38</v>
      </c>
      <c r="D105" s="54" t="s">
        <v>118</v>
      </c>
      <c r="E105" s="54" t="s">
        <v>119</v>
      </c>
      <c r="F105" s="54" t="s">
        <v>122</v>
      </c>
      <c r="G105" s="66"/>
      <c r="H105" s="47">
        <f>H106+H109+H115+H112</f>
        <v>2185.8999999999996</v>
      </c>
      <c r="I105" s="47">
        <f>I106+I109+I115+I112</f>
        <v>1410.4</v>
      </c>
      <c r="J105" s="47">
        <f>J106+J109+J115+J112</f>
        <v>1410.4</v>
      </c>
    </row>
    <row r="106" spans="1:10" s="16" customFormat="1" ht="31.5" customHeight="1" x14ac:dyDescent="0.25">
      <c r="A106" s="38"/>
      <c r="B106" s="23" t="s">
        <v>123</v>
      </c>
      <c r="C106" s="54" t="s">
        <v>38</v>
      </c>
      <c r="D106" s="54" t="s">
        <v>118</v>
      </c>
      <c r="E106" s="54" t="s">
        <v>119</v>
      </c>
      <c r="F106" s="54" t="s">
        <v>124</v>
      </c>
      <c r="G106" s="58"/>
      <c r="H106" s="47">
        <f>H108</f>
        <v>727</v>
      </c>
      <c r="I106" s="47">
        <f>I108</f>
        <v>350</v>
      </c>
      <c r="J106" s="47">
        <f>J108</f>
        <v>350</v>
      </c>
    </row>
    <row r="107" spans="1:10" s="16" customFormat="1" ht="40.5" customHeight="1" x14ac:dyDescent="0.25">
      <c r="A107" s="38"/>
      <c r="B107" s="23" t="s">
        <v>49</v>
      </c>
      <c r="C107" s="54" t="s">
        <v>38</v>
      </c>
      <c r="D107" s="54" t="s">
        <v>118</v>
      </c>
      <c r="E107" s="54" t="s">
        <v>119</v>
      </c>
      <c r="F107" s="54" t="s">
        <v>124</v>
      </c>
      <c r="G107" s="58">
        <v>200</v>
      </c>
      <c r="H107" s="47">
        <f>H108</f>
        <v>727</v>
      </c>
      <c r="I107" s="47">
        <f>I108</f>
        <v>350</v>
      </c>
      <c r="J107" s="47">
        <f>J108</f>
        <v>350</v>
      </c>
    </row>
    <row r="108" spans="1:10" s="16" customFormat="1" ht="38.25" customHeight="1" x14ac:dyDescent="0.25">
      <c r="A108" s="38"/>
      <c r="B108" s="25" t="s">
        <v>50</v>
      </c>
      <c r="C108" s="54" t="s">
        <v>38</v>
      </c>
      <c r="D108" s="54" t="s">
        <v>118</v>
      </c>
      <c r="E108" s="54" t="s">
        <v>119</v>
      </c>
      <c r="F108" s="54" t="s">
        <v>124</v>
      </c>
      <c r="G108" s="54" t="s">
        <v>91</v>
      </c>
      <c r="H108" s="47">
        <f>350+377</f>
        <v>727</v>
      </c>
      <c r="I108" s="77">
        <v>350</v>
      </c>
      <c r="J108" s="77">
        <v>350</v>
      </c>
    </row>
    <row r="109" spans="1:10" s="16" customFormat="1" ht="42" customHeight="1" x14ac:dyDescent="0.25">
      <c r="A109" s="38"/>
      <c r="B109" s="23" t="s">
        <v>125</v>
      </c>
      <c r="C109" s="54" t="s">
        <v>38</v>
      </c>
      <c r="D109" s="54" t="s">
        <v>118</v>
      </c>
      <c r="E109" s="54" t="s">
        <v>119</v>
      </c>
      <c r="F109" s="61" t="s">
        <v>126</v>
      </c>
      <c r="G109" s="58"/>
      <c r="H109" s="47">
        <f>H111</f>
        <v>671.65200000000004</v>
      </c>
      <c r="I109" s="47">
        <f>I111</f>
        <v>1060.4000000000001</v>
      </c>
      <c r="J109" s="47">
        <f>J111</f>
        <v>1060.4000000000001</v>
      </c>
    </row>
    <row r="110" spans="1:10" s="16" customFormat="1" ht="45.75" customHeight="1" x14ac:dyDescent="0.25">
      <c r="A110" s="38"/>
      <c r="B110" s="23" t="s">
        <v>49</v>
      </c>
      <c r="C110" s="54" t="s">
        <v>38</v>
      </c>
      <c r="D110" s="54" t="s">
        <v>118</v>
      </c>
      <c r="E110" s="54" t="s">
        <v>119</v>
      </c>
      <c r="F110" s="61" t="s">
        <v>126</v>
      </c>
      <c r="G110" s="58">
        <v>200</v>
      </c>
      <c r="H110" s="47">
        <v>671.65200000000004</v>
      </c>
      <c r="I110" s="47">
        <f>I111</f>
        <v>1060.4000000000001</v>
      </c>
      <c r="J110" s="47">
        <f>J111</f>
        <v>1060.4000000000001</v>
      </c>
    </row>
    <row r="111" spans="1:10" s="16" customFormat="1" ht="46.5" customHeight="1" x14ac:dyDescent="0.25">
      <c r="A111" s="38"/>
      <c r="B111" s="25" t="s">
        <v>50</v>
      </c>
      <c r="C111" s="54" t="s">
        <v>38</v>
      </c>
      <c r="D111" s="54" t="s">
        <v>118</v>
      </c>
      <c r="E111" s="54" t="s">
        <v>119</v>
      </c>
      <c r="F111" s="61" t="s">
        <v>126</v>
      </c>
      <c r="G111" s="54" t="s">
        <v>91</v>
      </c>
      <c r="H111" s="47">
        <v>671.65200000000004</v>
      </c>
      <c r="I111" s="77">
        <v>1060.4000000000001</v>
      </c>
      <c r="J111" s="77">
        <v>1060.4000000000001</v>
      </c>
    </row>
    <row r="112" spans="1:10" s="16" customFormat="1" ht="45" customHeight="1" x14ac:dyDescent="0.25">
      <c r="A112" s="38"/>
      <c r="B112" s="34" t="s">
        <v>127</v>
      </c>
      <c r="C112" s="54" t="s">
        <v>38</v>
      </c>
      <c r="D112" s="54" t="s">
        <v>118</v>
      </c>
      <c r="E112" s="54" t="s">
        <v>119</v>
      </c>
      <c r="F112" s="54" t="s">
        <v>128</v>
      </c>
      <c r="G112" s="54"/>
      <c r="H112" s="47">
        <f>H114</f>
        <v>114.548</v>
      </c>
      <c r="I112" s="77">
        <v>0</v>
      </c>
      <c r="J112" s="77">
        <v>0</v>
      </c>
    </row>
    <row r="113" spans="1:10" s="16" customFormat="1" ht="51.75" customHeight="1" x14ac:dyDescent="0.25">
      <c r="A113" s="38"/>
      <c r="B113" s="23" t="s">
        <v>49</v>
      </c>
      <c r="C113" s="54" t="s">
        <v>38</v>
      </c>
      <c r="D113" s="54" t="s">
        <v>118</v>
      </c>
      <c r="E113" s="54" t="s">
        <v>119</v>
      </c>
      <c r="F113" s="54" t="s">
        <v>128</v>
      </c>
      <c r="G113" s="54" t="s">
        <v>13</v>
      </c>
      <c r="H113" s="47">
        <f>H114</f>
        <v>114.548</v>
      </c>
      <c r="I113" s="47">
        <f>I114</f>
        <v>0</v>
      </c>
      <c r="J113" s="47">
        <f>J114</f>
        <v>0</v>
      </c>
    </row>
    <row r="114" spans="1:10" s="16" customFormat="1" ht="51" customHeight="1" x14ac:dyDescent="0.25">
      <c r="A114" s="38"/>
      <c r="B114" s="25" t="s">
        <v>50</v>
      </c>
      <c r="C114" s="54" t="s">
        <v>38</v>
      </c>
      <c r="D114" s="54" t="s">
        <v>118</v>
      </c>
      <c r="E114" s="54" t="s">
        <v>119</v>
      </c>
      <c r="F114" s="54" t="s">
        <v>128</v>
      </c>
      <c r="G114" s="54" t="s">
        <v>91</v>
      </c>
      <c r="H114" s="47">
        <f>168.175-53.627</f>
        <v>114.548</v>
      </c>
      <c r="I114" s="77">
        <v>0</v>
      </c>
      <c r="J114" s="77">
        <v>0</v>
      </c>
    </row>
    <row r="115" spans="1:10" s="16" customFormat="1" ht="51.75" customHeight="1" x14ac:dyDescent="0.25">
      <c r="A115" s="38"/>
      <c r="B115" s="34" t="s">
        <v>129</v>
      </c>
      <c r="C115" s="54" t="s">
        <v>38</v>
      </c>
      <c r="D115" s="54" t="s">
        <v>118</v>
      </c>
      <c r="E115" s="54" t="s">
        <v>119</v>
      </c>
      <c r="F115" s="54" t="s">
        <v>130</v>
      </c>
      <c r="G115" s="58"/>
      <c r="H115" s="47">
        <f>H117</f>
        <v>672.7</v>
      </c>
      <c r="I115" s="77">
        <v>0</v>
      </c>
      <c r="J115" s="77">
        <v>0</v>
      </c>
    </row>
    <row r="116" spans="1:10" s="16" customFormat="1" ht="50.25" customHeight="1" x14ac:dyDescent="0.25">
      <c r="A116" s="38"/>
      <c r="B116" s="23" t="s">
        <v>49</v>
      </c>
      <c r="C116" s="54" t="s">
        <v>38</v>
      </c>
      <c r="D116" s="54" t="s">
        <v>118</v>
      </c>
      <c r="E116" s="54" t="s">
        <v>119</v>
      </c>
      <c r="F116" s="54" t="s">
        <v>130</v>
      </c>
      <c r="G116" s="58">
        <v>200</v>
      </c>
      <c r="H116" s="47">
        <f>H117</f>
        <v>672.7</v>
      </c>
      <c r="I116" s="47">
        <f>I117</f>
        <v>0</v>
      </c>
      <c r="J116" s="47">
        <f>J117</f>
        <v>0</v>
      </c>
    </row>
    <row r="117" spans="1:10" s="16" customFormat="1" ht="41.25" customHeight="1" x14ac:dyDescent="0.25">
      <c r="A117" s="38"/>
      <c r="B117" s="25" t="s">
        <v>50</v>
      </c>
      <c r="C117" s="54" t="s">
        <v>38</v>
      </c>
      <c r="D117" s="54" t="s">
        <v>118</v>
      </c>
      <c r="E117" s="54" t="s">
        <v>119</v>
      </c>
      <c r="F117" s="54" t="s">
        <v>130</v>
      </c>
      <c r="G117" s="54" t="s">
        <v>91</v>
      </c>
      <c r="H117" s="47">
        <v>672.7</v>
      </c>
      <c r="I117" s="77">
        <v>0</v>
      </c>
      <c r="J117" s="77">
        <v>0</v>
      </c>
    </row>
    <row r="118" spans="1:10" s="16" customFormat="1" ht="77.25" customHeight="1" x14ac:dyDescent="0.25">
      <c r="A118" s="38"/>
      <c r="B118" s="31" t="s">
        <v>186</v>
      </c>
      <c r="C118" s="53" t="s">
        <v>38</v>
      </c>
      <c r="D118" s="53" t="s">
        <v>118</v>
      </c>
      <c r="E118" s="53" t="s">
        <v>119</v>
      </c>
      <c r="F118" s="60" t="s">
        <v>105</v>
      </c>
      <c r="G118" s="59"/>
      <c r="H118" s="45">
        <f>H119</f>
        <v>650</v>
      </c>
      <c r="I118" s="45">
        <f>I119</f>
        <v>0</v>
      </c>
      <c r="J118" s="45">
        <f>J119</f>
        <v>0</v>
      </c>
    </row>
    <row r="119" spans="1:10" s="16" customFormat="1" ht="39" customHeight="1" x14ac:dyDescent="0.25">
      <c r="B119" s="78" t="s">
        <v>106</v>
      </c>
      <c r="C119" s="54" t="s">
        <v>38</v>
      </c>
      <c r="D119" s="54" t="s">
        <v>118</v>
      </c>
      <c r="E119" s="54" t="s">
        <v>119</v>
      </c>
      <c r="F119" s="61" t="s">
        <v>107</v>
      </c>
      <c r="G119" s="56"/>
      <c r="H119" s="49">
        <f>H120+H124</f>
        <v>650</v>
      </c>
      <c r="I119" s="49">
        <f t="shared" ref="I119:J119" si="10">I120</f>
        <v>0</v>
      </c>
      <c r="J119" s="49">
        <f t="shared" si="10"/>
        <v>0</v>
      </c>
    </row>
    <row r="120" spans="1:10" s="16" customFormat="1" ht="31.5" x14ac:dyDescent="0.25">
      <c r="A120" s="38"/>
      <c r="B120" s="25" t="s">
        <v>192</v>
      </c>
      <c r="C120" s="54" t="s">
        <v>38</v>
      </c>
      <c r="D120" s="54" t="s">
        <v>118</v>
      </c>
      <c r="E120" s="54" t="s">
        <v>119</v>
      </c>
      <c r="F120" s="54" t="s">
        <v>193</v>
      </c>
      <c r="G120" s="56"/>
      <c r="H120" s="49">
        <f>H121</f>
        <v>520</v>
      </c>
      <c r="I120" s="49">
        <f t="shared" ref="I120:J121" si="11">I121</f>
        <v>0</v>
      </c>
      <c r="J120" s="49">
        <f t="shared" si="11"/>
        <v>0</v>
      </c>
    </row>
    <row r="121" spans="1:10" s="16" customFormat="1" ht="31.5" x14ac:dyDescent="0.25">
      <c r="A121" s="38"/>
      <c r="B121" s="23" t="s">
        <v>49</v>
      </c>
      <c r="C121" s="54" t="s">
        <v>38</v>
      </c>
      <c r="D121" s="54" t="s">
        <v>118</v>
      </c>
      <c r="E121" s="54" t="s">
        <v>119</v>
      </c>
      <c r="F121" s="54" t="s">
        <v>193</v>
      </c>
      <c r="G121" s="56">
        <v>200</v>
      </c>
      <c r="H121" s="49">
        <f>H122</f>
        <v>520</v>
      </c>
      <c r="I121" s="49">
        <f t="shared" si="11"/>
        <v>0</v>
      </c>
      <c r="J121" s="49">
        <f t="shared" si="11"/>
        <v>0</v>
      </c>
    </row>
    <row r="122" spans="1:10" s="16" customFormat="1" ht="31.5" x14ac:dyDescent="0.25">
      <c r="A122" s="38"/>
      <c r="B122" s="25" t="s">
        <v>50</v>
      </c>
      <c r="C122" s="54" t="s">
        <v>38</v>
      </c>
      <c r="D122" s="54" t="s">
        <v>118</v>
      </c>
      <c r="E122" s="54" t="s">
        <v>119</v>
      </c>
      <c r="F122" s="54" t="s">
        <v>193</v>
      </c>
      <c r="G122" s="56">
        <v>240</v>
      </c>
      <c r="H122" s="49">
        <v>520</v>
      </c>
      <c r="I122" s="77">
        <v>0</v>
      </c>
      <c r="J122" s="77">
        <v>0</v>
      </c>
    </row>
    <row r="123" spans="1:10" s="16" customFormat="1" ht="15.75" hidden="1" x14ac:dyDescent="0.25">
      <c r="A123" s="38"/>
      <c r="B123" s="25"/>
      <c r="C123" s="53"/>
      <c r="D123" s="57"/>
      <c r="E123" s="57"/>
      <c r="F123" s="61"/>
      <c r="G123" s="56"/>
      <c r="H123" s="49"/>
      <c r="I123" s="77"/>
      <c r="J123" s="77"/>
    </row>
    <row r="124" spans="1:10" s="16" customFormat="1" ht="31.5" x14ac:dyDescent="0.25">
      <c r="A124" s="38"/>
      <c r="B124" s="23" t="s">
        <v>49</v>
      </c>
      <c r="C124" s="54" t="s">
        <v>38</v>
      </c>
      <c r="D124" s="54" t="s">
        <v>118</v>
      </c>
      <c r="E124" s="54" t="s">
        <v>119</v>
      </c>
      <c r="F124" s="54" t="s">
        <v>196</v>
      </c>
      <c r="G124" s="56">
        <v>200</v>
      </c>
      <c r="H124" s="49">
        <f>H125</f>
        <v>130</v>
      </c>
      <c r="I124" s="49">
        <f t="shared" ref="I124:J124" si="12">I125</f>
        <v>0</v>
      </c>
      <c r="J124" s="49">
        <f t="shared" si="12"/>
        <v>0</v>
      </c>
    </row>
    <row r="125" spans="1:10" s="16" customFormat="1" ht="32.25" thickBot="1" x14ac:dyDescent="0.3">
      <c r="A125" s="38"/>
      <c r="B125" s="25" t="s">
        <v>50</v>
      </c>
      <c r="C125" s="54" t="s">
        <v>38</v>
      </c>
      <c r="D125" s="54" t="s">
        <v>118</v>
      </c>
      <c r="E125" s="54" t="s">
        <v>119</v>
      </c>
      <c r="F125" s="54" t="s">
        <v>196</v>
      </c>
      <c r="G125" s="56">
        <v>240</v>
      </c>
      <c r="H125" s="49">
        <v>130</v>
      </c>
      <c r="I125" s="77">
        <v>0</v>
      </c>
      <c r="J125" s="77">
        <v>0</v>
      </c>
    </row>
    <row r="126" spans="1:10" s="16" customFormat="1" ht="89.25" customHeight="1" thickBot="1" x14ac:dyDescent="0.3">
      <c r="A126" s="38"/>
      <c r="B126" s="80" t="s">
        <v>198</v>
      </c>
      <c r="C126" s="53" t="s">
        <v>38</v>
      </c>
      <c r="D126" s="53" t="s">
        <v>118</v>
      </c>
      <c r="E126" s="53" t="s">
        <v>119</v>
      </c>
      <c r="F126" s="53"/>
      <c r="G126" s="59"/>
      <c r="H126" s="45">
        <f>H127</f>
        <v>598.89427999999998</v>
      </c>
      <c r="I126" s="45">
        <f t="shared" ref="I126:J126" si="13">I127</f>
        <v>0</v>
      </c>
      <c r="J126" s="45">
        <f t="shared" si="13"/>
        <v>0</v>
      </c>
    </row>
    <row r="127" spans="1:10" s="16" customFormat="1" ht="89.25" customHeight="1" x14ac:dyDescent="0.25">
      <c r="A127" s="38"/>
      <c r="B127" s="90" t="s">
        <v>202</v>
      </c>
      <c r="C127" s="54" t="s">
        <v>38</v>
      </c>
      <c r="D127" s="54" t="s">
        <v>118</v>
      </c>
      <c r="E127" s="54" t="s">
        <v>119</v>
      </c>
      <c r="F127" s="54" t="s">
        <v>203</v>
      </c>
      <c r="G127" s="59"/>
      <c r="H127" s="45">
        <f>H131+H128</f>
        <v>598.89427999999998</v>
      </c>
      <c r="I127" s="45">
        <f>I131</f>
        <v>0</v>
      </c>
      <c r="J127" s="45">
        <f>J131</f>
        <v>0</v>
      </c>
    </row>
    <row r="128" spans="1:10" s="16" customFormat="1" ht="51.75" customHeight="1" x14ac:dyDescent="0.25">
      <c r="A128" s="38"/>
      <c r="B128" s="94" t="s">
        <v>205</v>
      </c>
      <c r="C128" s="54" t="s">
        <v>38</v>
      </c>
      <c r="D128" s="54" t="s">
        <v>118</v>
      </c>
      <c r="E128" s="54" t="s">
        <v>119</v>
      </c>
      <c r="F128" s="54" t="s">
        <v>206</v>
      </c>
      <c r="G128" s="59"/>
      <c r="H128" s="93">
        <f>H129</f>
        <v>555.17499999999995</v>
      </c>
      <c r="I128" s="49">
        <f t="shared" ref="I128:J129" si="14">I129</f>
        <v>0</v>
      </c>
      <c r="J128" s="49">
        <f t="shared" si="14"/>
        <v>0</v>
      </c>
    </row>
    <row r="129" spans="1:10" s="16" customFormat="1" ht="33" customHeight="1" x14ac:dyDescent="0.25">
      <c r="A129" s="38"/>
      <c r="B129" s="23" t="s">
        <v>49</v>
      </c>
      <c r="C129" s="54" t="s">
        <v>38</v>
      </c>
      <c r="D129" s="54" t="s">
        <v>118</v>
      </c>
      <c r="E129" s="54" t="s">
        <v>119</v>
      </c>
      <c r="F129" s="54" t="s">
        <v>206</v>
      </c>
      <c r="G129" s="56">
        <v>200</v>
      </c>
      <c r="H129" s="49">
        <f>H130</f>
        <v>555.17499999999995</v>
      </c>
      <c r="I129" s="49">
        <f t="shared" si="14"/>
        <v>0</v>
      </c>
      <c r="J129" s="49">
        <f t="shared" si="14"/>
        <v>0</v>
      </c>
    </row>
    <row r="130" spans="1:10" s="16" customFormat="1" ht="50.25" customHeight="1" x14ac:dyDescent="0.25">
      <c r="A130" s="38"/>
      <c r="B130" s="25" t="s">
        <v>50</v>
      </c>
      <c r="C130" s="54" t="s">
        <v>38</v>
      </c>
      <c r="D130" s="54" t="s">
        <v>118</v>
      </c>
      <c r="E130" s="54" t="s">
        <v>119</v>
      </c>
      <c r="F130" s="54" t="s">
        <v>206</v>
      </c>
      <c r="G130" s="56">
        <v>240</v>
      </c>
      <c r="H130" s="49">
        <v>555.17499999999995</v>
      </c>
      <c r="I130" s="49">
        <v>0</v>
      </c>
      <c r="J130" s="49">
        <v>0</v>
      </c>
    </row>
    <row r="131" spans="1:10" s="16" customFormat="1" ht="52.5" customHeight="1" x14ac:dyDescent="0.25">
      <c r="A131" s="38"/>
      <c r="B131" s="81" t="s">
        <v>199</v>
      </c>
      <c r="C131" s="54" t="s">
        <v>38</v>
      </c>
      <c r="D131" s="54" t="s">
        <v>118</v>
      </c>
      <c r="E131" s="54" t="s">
        <v>119</v>
      </c>
      <c r="F131" s="54" t="s">
        <v>200</v>
      </c>
      <c r="G131" s="56"/>
      <c r="H131" s="49">
        <f>H132</f>
        <v>43.719279999999998</v>
      </c>
      <c r="I131" s="49">
        <f t="shared" ref="I131:J132" si="15">I132</f>
        <v>0</v>
      </c>
      <c r="J131" s="49">
        <f t="shared" si="15"/>
        <v>0</v>
      </c>
    </row>
    <row r="132" spans="1:10" s="16" customFormat="1" ht="37.5" customHeight="1" x14ac:dyDescent="0.25">
      <c r="A132" s="38"/>
      <c r="B132" s="23" t="s">
        <v>49</v>
      </c>
      <c r="C132" s="54" t="s">
        <v>38</v>
      </c>
      <c r="D132" s="54" t="s">
        <v>118</v>
      </c>
      <c r="E132" s="54" t="s">
        <v>119</v>
      </c>
      <c r="F132" s="54" t="s">
        <v>200</v>
      </c>
      <c r="G132" s="56">
        <v>200</v>
      </c>
      <c r="H132" s="49">
        <f>H133</f>
        <v>43.719279999999998</v>
      </c>
      <c r="I132" s="49">
        <f t="shared" si="15"/>
        <v>0</v>
      </c>
      <c r="J132" s="49">
        <f t="shared" si="15"/>
        <v>0</v>
      </c>
    </row>
    <row r="133" spans="1:10" s="16" customFormat="1" ht="38.25" customHeight="1" x14ac:dyDescent="0.25">
      <c r="A133" s="38"/>
      <c r="B133" s="25" t="s">
        <v>50</v>
      </c>
      <c r="C133" s="54" t="s">
        <v>38</v>
      </c>
      <c r="D133" s="54" t="s">
        <v>118</v>
      </c>
      <c r="E133" s="54" t="s">
        <v>119</v>
      </c>
      <c r="F133" s="54" t="s">
        <v>200</v>
      </c>
      <c r="G133" s="56">
        <v>240</v>
      </c>
      <c r="H133" s="49">
        <v>43.719279999999998</v>
      </c>
      <c r="I133" s="77">
        <v>0</v>
      </c>
      <c r="J133" s="77">
        <v>0</v>
      </c>
    </row>
    <row r="134" spans="1:10" s="16" customFormat="1" ht="37.5" customHeight="1" x14ac:dyDescent="0.25">
      <c r="A134" s="38"/>
      <c r="B134" s="31" t="s">
        <v>19</v>
      </c>
      <c r="C134" s="53" t="s">
        <v>38</v>
      </c>
      <c r="D134" s="53" t="s">
        <v>118</v>
      </c>
      <c r="E134" s="53" t="s">
        <v>131</v>
      </c>
      <c r="F134" s="55"/>
      <c r="G134" s="38"/>
      <c r="H134" s="45">
        <f>H135+H141</f>
        <v>149.72</v>
      </c>
      <c r="I134" s="45">
        <f>I135+I141</f>
        <v>143.44</v>
      </c>
      <c r="J134" s="45">
        <f>J135+J141</f>
        <v>143.44</v>
      </c>
    </row>
    <row r="135" spans="1:10" s="16" customFormat="1" ht="57.75" customHeight="1" x14ac:dyDescent="0.25">
      <c r="A135" s="38"/>
      <c r="B135" s="35" t="s">
        <v>132</v>
      </c>
      <c r="C135" s="53" t="s">
        <v>38</v>
      </c>
      <c r="D135" s="53" t="s">
        <v>118</v>
      </c>
      <c r="E135" s="53" t="s">
        <v>131</v>
      </c>
      <c r="F135" s="70" t="s">
        <v>133</v>
      </c>
      <c r="G135" s="71"/>
      <c r="H135" s="45">
        <f>H136</f>
        <v>100</v>
      </c>
      <c r="I135" s="45">
        <f t="shared" ref="I135:J137" si="16">I136</f>
        <v>100</v>
      </c>
      <c r="J135" s="45">
        <f t="shared" si="16"/>
        <v>100</v>
      </c>
    </row>
    <row r="136" spans="1:10" s="16" customFormat="1" ht="31.5" x14ac:dyDescent="0.25">
      <c r="A136" s="38"/>
      <c r="B136" s="36" t="s">
        <v>182</v>
      </c>
      <c r="C136" s="54" t="s">
        <v>38</v>
      </c>
      <c r="D136" s="54" t="s">
        <v>118</v>
      </c>
      <c r="E136" s="54" t="s">
        <v>131</v>
      </c>
      <c r="F136" s="72" t="s">
        <v>179</v>
      </c>
      <c r="G136" s="73"/>
      <c r="H136" s="49">
        <f>H137</f>
        <v>100</v>
      </c>
      <c r="I136" s="49">
        <f t="shared" si="16"/>
        <v>100</v>
      </c>
      <c r="J136" s="49">
        <f t="shared" si="16"/>
        <v>100</v>
      </c>
    </row>
    <row r="137" spans="1:10" s="16" customFormat="1" ht="21.75" customHeight="1" x14ac:dyDescent="0.25">
      <c r="A137" s="38"/>
      <c r="B137" s="36" t="s">
        <v>135</v>
      </c>
      <c r="C137" s="54" t="s">
        <v>38</v>
      </c>
      <c r="D137" s="54" t="s">
        <v>118</v>
      </c>
      <c r="E137" s="54" t="s">
        <v>131</v>
      </c>
      <c r="F137" s="72" t="s">
        <v>134</v>
      </c>
      <c r="G137" s="73"/>
      <c r="H137" s="49">
        <f>H138</f>
        <v>100</v>
      </c>
      <c r="I137" s="49">
        <f t="shared" si="16"/>
        <v>100</v>
      </c>
      <c r="J137" s="49">
        <f t="shared" si="16"/>
        <v>100</v>
      </c>
    </row>
    <row r="138" spans="1:10" s="16" customFormat="1" ht="24" customHeight="1" x14ac:dyDescent="0.25">
      <c r="A138" s="38"/>
      <c r="B138" s="23" t="s">
        <v>136</v>
      </c>
      <c r="C138" s="54" t="s">
        <v>38</v>
      </c>
      <c r="D138" s="54" t="s">
        <v>118</v>
      </c>
      <c r="E138" s="54" t="s">
        <v>131</v>
      </c>
      <c r="F138" s="72" t="s">
        <v>134</v>
      </c>
      <c r="G138" s="73"/>
      <c r="H138" s="49">
        <f>H140</f>
        <v>100</v>
      </c>
      <c r="I138" s="49">
        <f>I140</f>
        <v>100</v>
      </c>
      <c r="J138" s="49">
        <f>J140</f>
        <v>100</v>
      </c>
    </row>
    <row r="139" spans="1:10" s="16" customFormat="1" ht="39" customHeight="1" x14ac:dyDescent="0.25">
      <c r="A139" s="38"/>
      <c r="B139" s="23" t="s">
        <v>49</v>
      </c>
      <c r="C139" s="54" t="s">
        <v>38</v>
      </c>
      <c r="D139" s="54" t="s">
        <v>118</v>
      </c>
      <c r="E139" s="54" t="s">
        <v>131</v>
      </c>
      <c r="F139" s="72" t="s">
        <v>134</v>
      </c>
      <c r="G139" s="73">
        <v>200</v>
      </c>
      <c r="H139" s="49">
        <f>H140</f>
        <v>100</v>
      </c>
      <c r="I139" s="49">
        <f>I140</f>
        <v>100</v>
      </c>
      <c r="J139" s="49">
        <f>J140</f>
        <v>100</v>
      </c>
    </row>
    <row r="140" spans="1:10" s="16" customFormat="1" ht="39.75" customHeight="1" x14ac:dyDescent="0.25">
      <c r="A140" s="38"/>
      <c r="B140" s="25" t="s">
        <v>50</v>
      </c>
      <c r="C140" s="54" t="s">
        <v>38</v>
      </c>
      <c r="D140" s="54" t="s">
        <v>118</v>
      </c>
      <c r="E140" s="54" t="s">
        <v>131</v>
      </c>
      <c r="F140" s="72" t="s">
        <v>134</v>
      </c>
      <c r="G140" s="73">
        <v>240</v>
      </c>
      <c r="H140" s="49">
        <v>100</v>
      </c>
      <c r="I140" s="49">
        <v>100</v>
      </c>
      <c r="J140" s="49">
        <v>100</v>
      </c>
    </row>
    <row r="141" spans="1:10" s="16" customFormat="1" ht="54" customHeight="1" x14ac:dyDescent="0.25">
      <c r="A141" s="38"/>
      <c r="B141" s="35" t="s">
        <v>69</v>
      </c>
      <c r="C141" s="53" t="s">
        <v>38</v>
      </c>
      <c r="D141" s="74" t="s">
        <v>118</v>
      </c>
      <c r="E141" s="74" t="s">
        <v>131</v>
      </c>
      <c r="F141" s="75" t="s">
        <v>88</v>
      </c>
      <c r="G141" s="74"/>
      <c r="H141" s="46">
        <f>H142</f>
        <v>49.72</v>
      </c>
      <c r="I141" s="46">
        <f t="shared" ref="I141:J143" si="17">I142</f>
        <v>43.44</v>
      </c>
      <c r="J141" s="46">
        <f t="shared" si="17"/>
        <v>43.44</v>
      </c>
    </row>
    <row r="142" spans="1:10" s="16" customFormat="1" ht="15.75" x14ac:dyDescent="0.25">
      <c r="A142" s="38"/>
      <c r="B142" s="23" t="s">
        <v>7</v>
      </c>
      <c r="C142" s="54" t="s">
        <v>38</v>
      </c>
      <c r="D142" s="54" t="s">
        <v>118</v>
      </c>
      <c r="E142" s="54" t="s">
        <v>131</v>
      </c>
      <c r="F142" s="61" t="s">
        <v>72</v>
      </c>
      <c r="G142" s="74"/>
      <c r="H142" s="47">
        <f>H143</f>
        <v>49.72</v>
      </c>
      <c r="I142" s="47">
        <f t="shared" si="17"/>
        <v>43.44</v>
      </c>
      <c r="J142" s="47">
        <f t="shared" si="17"/>
        <v>43.44</v>
      </c>
    </row>
    <row r="143" spans="1:10" s="16" customFormat="1" ht="15.75" x14ac:dyDescent="0.25">
      <c r="A143" s="38"/>
      <c r="B143" s="23" t="s">
        <v>7</v>
      </c>
      <c r="C143" s="54" t="s">
        <v>38</v>
      </c>
      <c r="D143" s="54" t="s">
        <v>118</v>
      </c>
      <c r="E143" s="54" t="s">
        <v>131</v>
      </c>
      <c r="F143" s="61" t="s">
        <v>73</v>
      </c>
      <c r="G143" s="56"/>
      <c r="H143" s="47">
        <f>H144</f>
        <v>49.72</v>
      </c>
      <c r="I143" s="47">
        <f t="shared" si="17"/>
        <v>43.44</v>
      </c>
      <c r="J143" s="47">
        <f t="shared" si="17"/>
        <v>43.44</v>
      </c>
    </row>
    <row r="144" spans="1:10" s="16" customFormat="1" ht="27.75" customHeight="1" x14ac:dyDescent="0.25">
      <c r="A144" s="38"/>
      <c r="B144" s="23" t="s">
        <v>136</v>
      </c>
      <c r="C144" s="54" t="s">
        <v>38</v>
      </c>
      <c r="D144" s="54" t="s">
        <v>118</v>
      </c>
      <c r="E144" s="54" t="s">
        <v>131</v>
      </c>
      <c r="F144" s="54" t="s">
        <v>137</v>
      </c>
      <c r="G144" s="56"/>
      <c r="H144" s="47">
        <f>H146</f>
        <v>49.72</v>
      </c>
      <c r="I144" s="47">
        <f>I146</f>
        <v>43.44</v>
      </c>
      <c r="J144" s="47">
        <f>J146</f>
        <v>43.44</v>
      </c>
    </row>
    <row r="145" spans="1:10" s="16" customFormat="1" ht="36.75" customHeight="1" x14ac:dyDescent="0.25">
      <c r="A145" s="38"/>
      <c r="B145" s="23" t="s">
        <v>49</v>
      </c>
      <c r="C145" s="54" t="s">
        <v>38</v>
      </c>
      <c r="D145" s="54" t="s">
        <v>118</v>
      </c>
      <c r="E145" s="54" t="s">
        <v>131</v>
      </c>
      <c r="F145" s="54" t="s">
        <v>137</v>
      </c>
      <c r="G145" s="56">
        <v>200</v>
      </c>
      <c r="H145" s="47">
        <f>H146</f>
        <v>49.72</v>
      </c>
      <c r="I145" s="47">
        <f>I146</f>
        <v>43.44</v>
      </c>
      <c r="J145" s="47">
        <f>J146</f>
        <v>43.44</v>
      </c>
    </row>
    <row r="146" spans="1:10" s="16" customFormat="1" ht="46.5" customHeight="1" x14ac:dyDescent="0.25">
      <c r="A146" s="38"/>
      <c r="B146" s="25" t="s">
        <v>50</v>
      </c>
      <c r="C146" s="54" t="s">
        <v>38</v>
      </c>
      <c r="D146" s="54" t="s">
        <v>118</v>
      </c>
      <c r="E146" s="54" t="s">
        <v>131</v>
      </c>
      <c r="F146" s="54" t="s">
        <v>137</v>
      </c>
      <c r="G146" s="56">
        <v>240</v>
      </c>
      <c r="H146" s="47">
        <f>143.44-100+6.28</f>
        <v>49.72</v>
      </c>
      <c r="I146" s="47">
        <f>143.44-100</f>
        <v>43.44</v>
      </c>
      <c r="J146" s="47">
        <f>143.44-100</f>
        <v>43.44</v>
      </c>
    </row>
    <row r="147" spans="1:10" s="16" customFormat="1" ht="21.75" customHeight="1" x14ac:dyDescent="0.25">
      <c r="A147" s="38">
        <v>5</v>
      </c>
      <c r="B147" s="31" t="s">
        <v>20</v>
      </c>
      <c r="C147" s="53" t="s">
        <v>38</v>
      </c>
      <c r="D147" s="55" t="s">
        <v>138</v>
      </c>
      <c r="E147" s="55"/>
      <c r="F147" s="55" t="s">
        <v>139</v>
      </c>
      <c r="G147" s="38" t="s">
        <v>139</v>
      </c>
      <c r="H147" s="45">
        <f>H148+H155+H170</f>
        <v>5150.6953700000004</v>
      </c>
      <c r="I147" s="45">
        <f>I148+I155+I170</f>
        <v>4037.5505099999996</v>
      </c>
      <c r="J147" s="45">
        <f>J148+J155+J170</f>
        <v>3785.21126</v>
      </c>
    </row>
    <row r="148" spans="1:10" s="16" customFormat="1" ht="15.75" x14ac:dyDescent="0.25">
      <c r="A148" s="38"/>
      <c r="B148" s="31" t="s">
        <v>27</v>
      </c>
      <c r="C148" s="53" t="s">
        <v>38</v>
      </c>
      <c r="D148" s="53" t="s">
        <v>138</v>
      </c>
      <c r="E148" s="53" t="s">
        <v>140</v>
      </c>
      <c r="F148" s="55"/>
      <c r="G148" s="38"/>
      <c r="H148" s="45">
        <f>H149</f>
        <v>88.464999999999989</v>
      </c>
      <c r="I148" s="45">
        <f t="shared" ref="I148:J151" si="18">I149</f>
        <v>84.444999999999993</v>
      </c>
      <c r="J148" s="45">
        <f t="shared" si="18"/>
        <v>84.444999999999993</v>
      </c>
    </row>
    <row r="149" spans="1:10" s="16" customFormat="1" ht="47.25" x14ac:dyDescent="0.25">
      <c r="A149" s="38"/>
      <c r="B149" s="31" t="s">
        <v>69</v>
      </c>
      <c r="C149" s="53" t="s">
        <v>38</v>
      </c>
      <c r="D149" s="57" t="s">
        <v>138</v>
      </c>
      <c r="E149" s="54" t="s">
        <v>140</v>
      </c>
      <c r="F149" s="60" t="s">
        <v>88</v>
      </c>
      <c r="G149" s="38"/>
      <c r="H149" s="46">
        <f>H150</f>
        <v>88.464999999999989</v>
      </c>
      <c r="I149" s="46">
        <f t="shared" si="18"/>
        <v>84.444999999999993</v>
      </c>
      <c r="J149" s="46">
        <f t="shared" si="18"/>
        <v>84.444999999999993</v>
      </c>
    </row>
    <row r="150" spans="1:10" s="16" customFormat="1" ht="15.75" x14ac:dyDescent="0.25">
      <c r="A150" s="38"/>
      <c r="B150" s="23" t="s">
        <v>7</v>
      </c>
      <c r="C150" s="54" t="s">
        <v>38</v>
      </c>
      <c r="D150" s="57" t="s">
        <v>138</v>
      </c>
      <c r="E150" s="54" t="s">
        <v>140</v>
      </c>
      <c r="F150" s="61" t="s">
        <v>72</v>
      </c>
      <c r="G150" s="38"/>
      <c r="H150" s="47">
        <f>H151</f>
        <v>88.464999999999989</v>
      </c>
      <c r="I150" s="47">
        <f t="shared" si="18"/>
        <v>84.444999999999993</v>
      </c>
      <c r="J150" s="47">
        <f t="shared" si="18"/>
        <v>84.444999999999993</v>
      </c>
    </row>
    <row r="151" spans="1:10" s="16" customFormat="1" ht="15.75" x14ac:dyDescent="0.25">
      <c r="A151" s="38"/>
      <c r="B151" s="23" t="s">
        <v>7</v>
      </c>
      <c r="C151" s="54" t="s">
        <v>38</v>
      </c>
      <c r="D151" s="57" t="s">
        <v>138</v>
      </c>
      <c r="E151" s="54" t="s">
        <v>140</v>
      </c>
      <c r="F151" s="61" t="s">
        <v>73</v>
      </c>
      <c r="G151" s="58"/>
      <c r="H151" s="47">
        <f>H152</f>
        <v>88.464999999999989</v>
      </c>
      <c r="I151" s="47">
        <f t="shared" si="18"/>
        <v>84.444999999999993</v>
      </c>
      <c r="J151" s="47">
        <f t="shared" si="18"/>
        <v>84.444999999999993</v>
      </c>
    </row>
    <row r="152" spans="1:10" s="16" customFormat="1" ht="15.75" x14ac:dyDescent="0.25">
      <c r="A152" s="38"/>
      <c r="B152" s="25" t="s">
        <v>141</v>
      </c>
      <c r="C152" s="54" t="s">
        <v>38</v>
      </c>
      <c r="D152" s="57" t="s">
        <v>138</v>
      </c>
      <c r="E152" s="54" t="s">
        <v>140</v>
      </c>
      <c r="F152" s="57" t="s">
        <v>142</v>
      </c>
      <c r="G152" s="58"/>
      <c r="H152" s="47">
        <f>H154</f>
        <v>88.464999999999989</v>
      </c>
      <c r="I152" s="47">
        <f>I154</f>
        <v>84.444999999999993</v>
      </c>
      <c r="J152" s="47">
        <f>J154</f>
        <v>84.444999999999993</v>
      </c>
    </row>
    <row r="153" spans="1:10" s="16" customFormat="1" ht="31.5" x14ac:dyDescent="0.25">
      <c r="A153" s="38"/>
      <c r="B153" s="23" t="s">
        <v>49</v>
      </c>
      <c r="C153" s="54" t="s">
        <v>38</v>
      </c>
      <c r="D153" s="57" t="s">
        <v>138</v>
      </c>
      <c r="E153" s="54" t="s">
        <v>140</v>
      </c>
      <c r="F153" s="57" t="s">
        <v>142</v>
      </c>
      <c r="G153" s="58">
        <v>200</v>
      </c>
      <c r="H153" s="47">
        <f>H154</f>
        <v>88.464999999999989</v>
      </c>
      <c r="I153" s="47">
        <f>I154</f>
        <v>84.444999999999993</v>
      </c>
      <c r="J153" s="47">
        <f>J154</f>
        <v>84.444999999999993</v>
      </c>
    </row>
    <row r="154" spans="1:10" s="16" customFormat="1" ht="33" customHeight="1" x14ac:dyDescent="0.25">
      <c r="A154" s="38"/>
      <c r="B154" s="25" t="s">
        <v>50</v>
      </c>
      <c r="C154" s="54" t="s">
        <v>38</v>
      </c>
      <c r="D154" s="57" t="s">
        <v>138</v>
      </c>
      <c r="E154" s="54" t="s">
        <v>140</v>
      </c>
      <c r="F154" s="57" t="s">
        <v>142</v>
      </c>
      <c r="G154" s="58">
        <v>240</v>
      </c>
      <c r="H154" s="47">
        <f>84.445+4.02</f>
        <v>88.464999999999989</v>
      </c>
      <c r="I154" s="47">
        <v>84.444999999999993</v>
      </c>
      <c r="J154" s="47">
        <v>84.444999999999993</v>
      </c>
    </row>
    <row r="155" spans="1:10" s="26" customFormat="1" ht="15.75" x14ac:dyDescent="0.25">
      <c r="A155" s="43"/>
      <c r="B155" s="31" t="s">
        <v>24</v>
      </c>
      <c r="C155" s="53" t="s">
        <v>38</v>
      </c>
      <c r="D155" s="53" t="s">
        <v>138</v>
      </c>
      <c r="E155" s="53" t="s">
        <v>143</v>
      </c>
      <c r="F155" s="55"/>
      <c r="G155" s="38"/>
      <c r="H155" s="45">
        <f>H162+H156</f>
        <v>123.06465</v>
      </c>
      <c r="I155" s="45">
        <f>I162+I156</f>
        <v>92.6</v>
      </c>
      <c r="J155" s="45">
        <f>J162+J156</f>
        <v>92.6</v>
      </c>
    </row>
    <row r="156" spans="1:10" s="16" customFormat="1" ht="56.25" hidden="1" customHeight="1" x14ac:dyDescent="0.25">
      <c r="A156" s="38"/>
      <c r="B156" s="31" t="s">
        <v>104</v>
      </c>
      <c r="C156" s="53" t="s">
        <v>38</v>
      </c>
      <c r="D156" s="55" t="s">
        <v>138</v>
      </c>
      <c r="E156" s="55" t="s">
        <v>143</v>
      </c>
      <c r="F156" s="60" t="s">
        <v>105</v>
      </c>
      <c r="G156" s="59"/>
      <c r="H156" s="45">
        <f>H157</f>
        <v>0</v>
      </c>
      <c r="I156" s="45">
        <f>I157</f>
        <v>0</v>
      </c>
      <c r="J156" s="45">
        <f>J157</f>
        <v>0</v>
      </c>
    </row>
    <row r="157" spans="1:10" s="16" customFormat="1" ht="19.5" hidden="1" customHeight="1" x14ac:dyDescent="0.25">
      <c r="A157" s="38"/>
      <c r="B157" s="23" t="s">
        <v>106</v>
      </c>
      <c r="C157" s="53" t="s">
        <v>38</v>
      </c>
      <c r="D157" s="57" t="s">
        <v>138</v>
      </c>
      <c r="E157" s="57" t="s">
        <v>143</v>
      </c>
      <c r="F157" s="61" t="s">
        <v>107</v>
      </c>
      <c r="G157" s="56"/>
      <c r="H157" s="49">
        <f>H158+H160</f>
        <v>0</v>
      </c>
      <c r="I157" s="49">
        <f>I158+I160</f>
        <v>0</v>
      </c>
      <c r="J157" s="49">
        <f>J158+J160</f>
        <v>0</v>
      </c>
    </row>
    <row r="158" spans="1:10" s="16" customFormat="1" ht="17.25" hidden="1" customHeight="1" x14ac:dyDescent="0.25">
      <c r="A158" s="38"/>
      <c r="B158" s="23" t="s">
        <v>144</v>
      </c>
      <c r="C158" s="53" t="s">
        <v>38</v>
      </c>
      <c r="D158" s="57" t="s">
        <v>138</v>
      </c>
      <c r="E158" s="57" t="s">
        <v>143</v>
      </c>
      <c r="F158" s="61" t="s">
        <v>109</v>
      </c>
      <c r="G158" s="56"/>
      <c r="H158" s="49">
        <f>H159</f>
        <v>0</v>
      </c>
      <c r="I158" s="49">
        <f>I159</f>
        <v>0</v>
      </c>
      <c r="J158" s="49">
        <f>J159</f>
        <v>0</v>
      </c>
    </row>
    <row r="159" spans="1:10" s="16" customFormat="1" ht="19.5" hidden="1" customHeight="1" x14ac:dyDescent="0.25">
      <c r="A159" s="38"/>
      <c r="B159" s="23" t="s">
        <v>50</v>
      </c>
      <c r="C159" s="53" t="s">
        <v>38</v>
      </c>
      <c r="D159" s="57" t="s">
        <v>138</v>
      </c>
      <c r="E159" s="57" t="s">
        <v>143</v>
      </c>
      <c r="F159" s="61" t="s">
        <v>109</v>
      </c>
      <c r="G159" s="56">
        <v>240</v>
      </c>
      <c r="H159" s="49">
        <v>0</v>
      </c>
      <c r="I159" s="49">
        <v>0</v>
      </c>
      <c r="J159" s="49">
        <v>0</v>
      </c>
    </row>
    <row r="160" spans="1:10" s="16" customFormat="1" ht="19.5" hidden="1" customHeight="1" x14ac:dyDescent="0.25">
      <c r="A160" s="38"/>
      <c r="B160" s="25" t="s">
        <v>108</v>
      </c>
      <c r="C160" s="53" t="s">
        <v>38</v>
      </c>
      <c r="D160" s="57" t="s">
        <v>138</v>
      </c>
      <c r="E160" s="57" t="s">
        <v>143</v>
      </c>
      <c r="F160" s="61" t="s">
        <v>110</v>
      </c>
      <c r="G160" s="58"/>
      <c r="H160" s="49">
        <f>H161</f>
        <v>0</v>
      </c>
      <c r="I160" s="49">
        <f>I161</f>
        <v>0</v>
      </c>
      <c r="J160" s="49">
        <f>J161</f>
        <v>0</v>
      </c>
    </row>
    <row r="161" spans="1:10" s="16" customFormat="1" ht="18" hidden="1" customHeight="1" x14ac:dyDescent="0.25">
      <c r="A161" s="38"/>
      <c r="B161" s="25" t="s">
        <v>50</v>
      </c>
      <c r="C161" s="53" t="s">
        <v>38</v>
      </c>
      <c r="D161" s="57" t="s">
        <v>138</v>
      </c>
      <c r="E161" s="57" t="s">
        <v>143</v>
      </c>
      <c r="F161" s="61" t="s">
        <v>110</v>
      </c>
      <c r="G161" s="56">
        <v>240</v>
      </c>
      <c r="H161" s="49">
        <v>0</v>
      </c>
      <c r="I161" s="49">
        <v>0</v>
      </c>
      <c r="J161" s="49">
        <v>0</v>
      </c>
    </row>
    <row r="162" spans="1:10" s="16" customFormat="1" ht="47.25" x14ac:dyDescent="0.25">
      <c r="A162" s="38"/>
      <c r="B162" s="31" t="s">
        <v>69</v>
      </c>
      <c r="C162" s="53" t="s">
        <v>38</v>
      </c>
      <c r="D162" s="55" t="s">
        <v>138</v>
      </c>
      <c r="E162" s="55" t="s">
        <v>143</v>
      </c>
      <c r="F162" s="60" t="s">
        <v>88</v>
      </c>
      <c r="G162" s="59"/>
      <c r="H162" s="46">
        <f>H163</f>
        <v>123.06465</v>
      </c>
      <c r="I162" s="46">
        <f t="shared" ref="I162:J164" si="19">I163</f>
        <v>92.6</v>
      </c>
      <c r="J162" s="46">
        <f t="shared" si="19"/>
        <v>92.6</v>
      </c>
    </row>
    <row r="163" spans="1:10" s="16" customFormat="1" ht="15.75" x14ac:dyDescent="0.25">
      <c r="A163" s="38"/>
      <c r="B163" s="23" t="s">
        <v>71</v>
      </c>
      <c r="C163" s="54" t="s">
        <v>38</v>
      </c>
      <c r="D163" s="57" t="s">
        <v>138</v>
      </c>
      <c r="E163" s="57" t="s">
        <v>143</v>
      </c>
      <c r="F163" s="61" t="s">
        <v>72</v>
      </c>
      <c r="G163" s="59"/>
      <c r="H163" s="49">
        <f>H164</f>
        <v>123.06465</v>
      </c>
      <c r="I163" s="49">
        <f t="shared" si="19"/>
        <v>92.6</v>
      </c>
      <c r="J163" s="49">
        <f t="shared" si="19"/>
        <v>92.6</v>
      </c>
    </row>
    <row r="164" spans="1:10" s="16" customFormat="1" ht="15.75" x14ac:dyDescent="0.25">
      <c r="A164" s="38"/>
      <c r="B164" s="23" t="s">
        <v>71</v>
      </c>
      <c r="C164" s="54" t="s">
        <v>38</v>
      </c>
      <c r="D164" s="57" t="s">
        <v>138</v>
      </c>
      <c r="E164" s="57" t="s">
        <v>143</v>
      </c>
      <c r="F164" s="61" t="s">
        <v>73</v>
      </c>
      <c r="G164" s="58"/>
      <c r="H164" s="49">
        <f>H165</f>
        <v>123.06465</v>
      </c>
      <c r="I164" s="49">
        <f t="shared" si="19"/>
        <v>92.6</v>
      </c>
      <c r="J164" s="49">
        <f t="shared" si="19"/>
        <v>92.6</v>
      </c>
    </row>
    <row r="165" spans="1:10" s="16" customFormat="1" ht="21" customHeight="1" x14ac:dyDescent="0.25">
      <c r="A165" s="38"/>
      <c r="B165" s="25" t="s">
        <v>145</v>
      </c>
      <c r="C165" s="54" t="s">
        <v>38</v>
      </c>
      <c r="D165" s="57" t="s">
        <v>138</v>
      </c>
      <c r="E165" s="57" t="s">
        <v>143</v>
      </c>
      <c r="F165" s="61" t="s">
        <v>146</v>
      </c>
      <c r="G165" s="58"/>
      <c r="H165" s="49">
        <f>H167+H169</f>
        <v>123.06465</v>
      </c>
      <c r="I165" s="49">
        <f>I167</f>
        <v>92.6</v>
      </c>
      <c r="J165" s="49">
        <f>J167</f>
        <v>92.6</v>
      </c>
    </row>
    <row r="166" spans="1:10" s="16" customFormat="1" ht="31.5" x14ac:dyDescent="0.25">
      <c r="A166" s="38"/>
      <c r="B166" s="23" t="s">
        <v>49</v>
      </c>
      <c r="C166" s="54" t="s">
        <v>38</v>
      </c>
      <c r="D166" s="57" t="s">
        <v>138</v>
      </c>
      <c r="E166" s="57" t="s">
        <v>143</v>
      </c>
      <c r="F166" s="61" t="s">
        <v>146</v>
      </c>
      <c r="G166" s="58">
        <v>200</v>
      </c>
      <c r="H166" s="49">
        <f>H167</f>
        <v>38.943329999999996</v>
      </c>
      <c r="I166" s="49">
        <f>I167</f>
        <v>92.6</v>
      </c>
      <c r="J166" s="49">
        <f>J167</f>
        <v>92.6</v>
      </c>
    </row>
    <row r="167" spans="1:10" s="16" customFormat="1" ht="36" customHeight="1" x14ac:dyDescent="0.25">
      <c r="A167" s="38"/>
      <c r="B167" s="25" t="s">
        <v>50</v>
      </c>
      <c r="C167" s="54" t="s">
        <v>38</v>
      </c>
      <c r="D167" s="57" t="s">
        <v>138</v>
      </c>
      <c r="E167" s="57" t="s">
        <v>143</v>
      </c>
      <c r="F167" s="61" t="s">
        <v>146</v>
      </c>
      <c r="G167" s="58">
        <v>240</v>
      </c>
      <c r="H167" s="93">
        <f>92.6-53.65667</f>
        <v>38.943329999999996</v>
      </c>
      <c r="I167" s="49">
        <v>92.6</v>
      </c>
      <c r="J167" s="49">
        <v>92.6</v>
      </c>
    </row>
    <row r="168" spans="1:10" s="16" customFormat="1" ht="36" customHeight="1" x14ac:dyDescent="0.25">
      <c r="A168" s="38"/>
      <c r="B168" s="23" t="s">
        <v>8</v>
      </c>
      <c r="C168" s="54" t="s">
        <v>38</v>
      </c>
      <c r="D168" s="57" t="s">
        <v>138</v>
      </c>
      <c r="E168" s="57" t="s">
        <v>143</v>
      </c>
      <c r="F168" s="61" t="s">
        <v>146</v>
      </c>
      <c r="G168" s="58">
        <v>800</v>
      </c>
      <c r="H168" s="93">
        <f>H169</f>
        <v>84.121319999999997</v>
      </c>
      <c r="I168" s="49">
        <v>0</v>
      </c>
      <c r="J168" s="49">
        <v>0</v>
      </c>
    </row>
    <row r="169" spans="1:10" s="16" customFormat="1" ht="36" customHeight="1" x14ac:dyDescent="0.25">
      <c r="A169" s="38"/>
      <c r="B169" s="23" t="s">
        <v>189</v>
      </c>
      <c r="C169" s="54" t="s">
        <v>38</v>
      </c>
      <c r="D169" s="57" t="s">
        <v>138</v>
      </c>
      <c r="E169" s="57" t="s">
        <v>143</v>
      </c>
      <c r="F169" s="61" t="s">
        <v>146</v>
      </c>
      <c r="G169" s="58">
        <v>850</v>
      </c>
      <c r="H169" s="47">
        <v>84.121319999999997</v>
      </c>
      <c r="I169" s="49">
        <v>0</v>
      </c>
      <c r="J169" s="49">
        <v>0</v>
      </c>
    </row>
    <row r="170" spans="1:10" s="16" customFormat="1" ht="19.5" customHeight="1" x14ac:dyDescent="0.25">
      <c r="A170" s="38"/>
      <c r="B170" s="31" t="s">
        <v>21</v>
      </c>
      <c r="C170" s="53" t="s">
        <v>38</v>
      </c>
      <c r="D170" s="53" t="s">
        <v>138</v>
      </c>
      <c r="E170" s="53" t="s">
        <v>147</v>
      </c>
      <c r="F170" s="55"/>
      <c r="G170" s="38"/>
      <c r="H170" s="45">
        <f>H171+H176+H181+H205+H197</f>
        <v>4939.16572</v>
      </c>
      <c r="I170" s="45">
        <f>I171+I176+I181+I205</f>
        <v>3860.5055099999995</v>
      </c>
      <c r="J170" s="45">
        <f>J171+J176+J181+J205</f>
        <v>3608.16626</v>
      </c>
    </row>
    <row r="171" spans="1:10" s="18" customFormat="1" ht="71.25" customHeight="1" x14ac:dyDescent="0.25">
      <c r="A171" s="38"/>
      <c r="B171" s="31" t="s">
        <v>183</v>
      </c>
      <c r="C171" s="53" t="s">
        <v>38</v>
      </c>
      <c r="D171" s="53" t="s">
        <v>138</v>
      </c>
      <c r="E171" s="53" t="s">
        <v>147</v>
      </c>
      <c r="F171" s="55" t="s">
        <v>148</v>
      </c>
      <c r="G171" s="38"/>
      <c r="H171" s="45">
        <f>H172</f>
        <v>1432.58</v>
      </c>
      <c r="I171" s="45">
        <f t="shared" ref="I171:J174" si="20">I172</f>
        <v>1468.6189999999999</v>
      </c>
      <c r="J171" s="45">
        <f t="shared" si="20"/>
        <v>1362.146</v>
      </c>
    </row>
    <row r="172" spans="1:10" s="16" customFormat="1" ht="55.5" customHeight="1" x14ac:dyDescent="0.25">
      <c r="A172" s="38"/>
      <c r="B172" s="25" t="s">
        <v>184</v>
      </c>
      <c r="C172" s="54" t="s">
        <v>38</v>
      </c>
      <c r="D172" s="54" t="s">
        <v>138</v>
      </c>
      <c r="E172" s="54" t="s">
        <v>147</v>
      </c>
      <c r="F172" s="57" t="s">
        <v>149</v>
      </c>
      <c r="G172" s="58"/>
      <c r="H172" s="49">
        <f>H173</f>
        <v>1432.58</v>
      </c>
      <c r="I172" s="49">
        <f t="shared" si="20"/>
        <v>1468.6189999999999</v>
      </c>
      <c r="J172" s="49">
        <f t="shared" si="20"/>
        <v>1362.146</v>
      </c>
    </row>
    <row r="173" spans="1:10" s="16" customFormat="1" ht="39.75" customHeight="1" x14ac:dyDescent="0.25">
      <c r="A173" s="38"/>
      <c r="B173" s="23" t="s">
        <v>150</v>
      </c>
      <c r="C173" s="54" t="s">
        <v>38</v>
      </c>
      <c r="D173" s="54" t="s">
        <v>138</v>
      </c>
      <c r="E173" s="54" t="s">
        <v>147</v>
      </c>
      <c r="F173" s="57" t="s">
        <v>149</v>
      </c>
      <c r="G173" s="58"/>
      <c r="H173" s="49">
        <f>H174</f>
        <v>1432.58</v>
      </c>
      <c r="I173" s="49">
        <f t="shared" si="20"/>
        <v>1468.6189999999999</v>
      </c>
      <c r="J173" s="49">
        <f t="shared" si="20"/>
        <v>1362.146</v>
      </c>
    </row>
    <row r="174" spans="1:10" s="16" customFormat="1" ht="36" customHeight="1" x14ac:dyDescent="0.25">
      <c r="A174" s="38"/>
      <c r="B174" s="23" t="s">
        <v>49</v>
      </c>
      <c r="C174" s="54" t="s">
        <v>38</v>
      </c>
      <c r="D174" s="54" t="s">
        <v>138</v>
      </c>
      <c r="E174" s="54" t="s">
        <v>147</v>
      </c>
      <c r="F174" s="57" t="s">
        <v>149</v>
      </c>
      <c r="G174" s="58">
        <v>200</v>
      </c>
      <c r="H174" s="49">
        <f>H175</f>
        <v>1432.58</v>
      </c>
      <c r="I174" s="49">
        <f t="shared" si="20"/>
        <v>1468.6189999999999</v>
      </c>
      <c r="J174" s="49">
        <f t="shared" si="20"/>
        <v>1362.146</v>
      </c>
    </row>
    <row r="175" spans="1:10" s="16" customFormat="1" ht="44.25" customHeight="1" x14ac:dyDescent="0.25">
      <c r="A175" s="38"/>
      <c r="B175" s="25" t="s">
        <v>50</v>
      </c>
      <c r="C175" s="54" t="s">
        <v>38</v>
      </c>
      <c r="D175" s="54" t="s">
        <v>138</v>
      </c>
      <c r="E175" s="54" t="s">
        <v>147</v>
      </c>
      <c r="F175" s="57" t="s">
        <v>149</v>
      </c>
      <c r="G175" s="58">
        <v>240</v>
      </c>
      <c r="H175" s="49">
        <f>805.7+626.88</f>
        <v>1432.58</v>
      </c>
      <c r="I175" s="77">
        <v>1468.6189999999999</v>
      </c>
      <c r="J175" s="77">
        <v>1362.146</v>
      </c>
    </row>
    <row r="176" spans="1:10" s="16" customFormat="1" ht="72.75" customHeight="1" x14ac:dyDescent="0.25">
      <c r="A176" s="38"/>
      <c r="B176" s="31" t="s">
        <v>185</v>
      </c>
      <c r="C176" s="53" t="s">
        <v>38</v>
      </c>
      <c r="D176" s="53" t="s">
        <v>138</v>
      </c>
      <c r="E176" s="53" t="s">
        <v>147</v>
      </c>
      <c r="F176" s="55" t="s">
        <v>151</v>
      </c>
      <c r="G176" s="38"/>
      <c r="H176" s="45">
        <f>H177</f>
        <v>36</v>
      </c>
      <c r="I176" s="45">
        <f t="shared" ref="I176:J179" si="21">I177</f>
        <v>36</v>
      </c>
      <c r="J176" s="45">
        <f t="shared" si="21"/>
        <v>36</v>
      </c>
    </row>
    <row r="177" spans="1:10" s="16" customFormat="1" ht="47.25" customHeight="1" x14ac:dyDescent="0.25">
      <c r="A177" s="38"/>
      <c r="B177" s="25" t="s">
        <v>152</v>
      </c>
      <c r="C177" s="54" t="s">
        <v>38</v>
      </c>
      <c r="D177" s="54" t="s">
        <v>138</v>
      </c>
      <c r="E177" s="54" t="s">
        <v>147</v>
      </c>
      <c r="F177" s="57" t="s">
        <v>151</v>
      </c>
      <c r="G177" s="58"/>
      <c r="H177" s="49">
        <f>H178</f>
        <v>36</v>
      </c>
      <c r="I177" s="49">
        <f t="shared" si="21"/>
        <v>36</v>
      </c>
      <c r="J177" s="49">
        <f t="shared" si="21"/>
        <v>36</v>
      </c>
    </row>
    <row r="178" spans="1:10" s="16" customFormat="1" ht="35.25" customHeight="1" x14ac:dyDescent="0.25">
      <c r="A178" s="38"/>
      <c r="B178" s="23" t="s">
        <v>153</v>
      </c>
      <c r="C178" s="54" t="s">
        <v>38</v>
      </c>
      <c r="D178" s="54" t="s">
        <v>138</v>
      </c>
      <c r="E178" s="54" t="s">
        <v>147</v>
      </c>
      <c r="F178" s="57" t="s">
        <v>154</v>
      </c>
      <c r="G178" s="58"/>
      <c r="H178" s="49">
        <f>H179</f>
        <v>36</v>
      </c>
      <c r="I178" s="49">
        <f t="shared" si="21"/>
        <v>36</v>
      </c>
      <c r="J178" s="49">
        <f t="shared" si="21"/>
        <v>36</v>
      </c>
    </row>
    <row r="179" spans="1:10" s="16" customFormat="1" ht="43.5" customHeight="1" x14ac:dyDescent="0.25">
      <c r="A179" s="38"/>
      <c r="B179" s="23" t="s">
        <v>49</v>
      </c>
      <c r="C179" s="54" t="s">
        <v>38</v>
      </c>
      <c r="D179" s="54" t="s">
        <v>138</v>
      </c>
      <c r="E179" s="54" t="s">
        <v>147</v>
      </c>
      <c r="F179" s="57" t="s">
        <v>154</v>
      </c>
      <c r="G179" s="58">
        <v>200</v>
      </c>
      <c r="H179" s="49">
        <f>H180</f>
        <v>36</v>
      </c>
      <c r="I179" s="49">
        <f t="shared" si="21"/>
        <v>36</v>
      </c>
      <c r="J179" s="49">
        <f t="shared" si="21"/>
        <v>36</v>
      </c>
    </row>
    <row r="180" spans="1:10" s="16" customFormat="1" ht="49.5" customHeight="1" x14ac:dyDescent="0.25">
      <c r="A180" s="38"/>
      <c r="B180" s="25" t="s">
        <v>50</v>
      </c>
      <c r="C180" s="54" t="s">
        <v>38</v>
      </c>
      <c r="D180" s="54" t="s">
        <v>138</v>
      </c>
      <c r="E180" s="54" t="s">
        <v>147</v>
      </c>
      <c r="F180" s="57" t="s">
        <v>154</v>
      </c>
      <c r="G180" s="58">
        <v>240</v>
      </c>
      <c r="H180" s="49">
        <f>30+6</f>
        <v>36</v>
      </c>
      <c r="I180" s="49">
        <v>36</v>
      </c>
      <c r="J180" s="49">
        <v>36</v>
      </c>
    </row>
    <row r="181" spans="1:10" s="16" customFormat="1" ht="77.25" customHeight="1" x14ac:dyDescent="0.25">
      <c r="A181" s="38"/>
      <c r="B181" s="31" t="s">
        <v>186</v>
      </c>
      <c r="C181" s="53" t="s">
        <v>38</v>
      </c>
      <c r="D181" s="55" t="s">
        <v>138</v>
      </c>
      <c r="E181" s="55" t="s">
        <v>147</v>
      </c>
      <c r="F181" s="60" t="s">
        <v>105</v>
      </c>
      <c r="G181" s="59"/>
      <c r="H181" s="45">
        <f>H182</f>
        <v>1507.6299999999999</v>
      </c>
      <c r="I181" s="45">
        <f>I182</f>
        <v>568</v>
      </c>
      <c r="J181" s="45">
        <f>J182</f>
        <v>568</v>
      </c>
    </row>
    <row r="182" spans="1:10" s="16" customFormat="1" ht="39" customHeight="1" x14ac:dyDescent="0.25">
      <c r="B182" s="23" t="s">
        <v>106</v>
      </c>
      <c r="C182" s="54" t="s">
        <v>38</v>
      </c>
      <c r="D182" s="57" t="s">
        <v>138</v>
      </c>
      <c r="E182" s="57" t="s">
        <v>147</v>
      </c>
      <c r="F182" s="61" t="s">
        <v>107</v>
      </c>
      <c r="G182" s="56"/>
      <c r="H182" s="49">
        <f>H183+H188+H191+H194+H185</f>
        <v>1507.6299999999999</v>
      </c>
      <c r="I182" s="49">
        <f>I183+I188+I191+I194</f>
        <v>568</v>
      </c>
      <c r="J182" s="49">
        <f>J183+J188+J191+J194</f>
        <v>568</v>
      </c>
    </row>
    <row r="183" spans="1:10" s="16" customFormat="1" ht="22.5" hidden="1" customHeight="1" x14ac:dyDescent="0.25">
      <c r="A183" s="38"/>
      <c r="B183" s="23" t="s">
        <v>108</v>
      </c>
      <c r="C183" s="54" t="s">
        <v>38</v>
      </c>
      <c r="D183" s="57" t="s">
        <v>138</v>
      </c>
      <c r="E183" s="57" t="s">
        <v>147</v>
      </c>
      <c r="F183" s="61" t="s">
        <v>109</v>
      </c>
      <c r="G183" s="56"/>
      <c r="H183" s="49">
        <f>H184</f>
        <v>0</v>
      </c>
      <c r="I183" s="49">
        <f>I184</f>
        <v>0</v>
      </c>
      <c r="J183" s="49">
        <f>J184</f>
        <v>0</v>
      </c>
    </row>
    <row r="184" spans="1:10" s="16" customFormat="1" ht="14.25" hidden="1" customHeight="1" x14ac:dyDescent="0.25">
      <c r="A184" s="38"/>
      <c r="B184" s="23" t="s">
        <v>50</v>
      </c>
      <c r="C184" s="54" t="s">
        <v>38</v>
      </c>
      <c r="D184" s="57" t="s">
        <v>138</v>
      </c>
      <c r="E184" s="57" t="s">
        <v>147</v>
      </c>
      <c r="F184" s="61" t="s">
        <v>109</v>
      </c>
      <c r="G184" s="56">
        <v>240</v>
      </c>
      <c r="H184" s="49">
        <v>0</v>
      </c>
      <c r="I184" s="49">
        <v>0</v>
      </c>
      <c r="J184" s="49">
        <v>0</v>
      </c>
    </row>
    <row r="185" spans="1:10" s="16" customFormat="1" ht="39.75" customHeight="1" x14ac:dyDescent="0.25">
      <c r="A185" s="79"/>
      <c r="B185" s="25" t="s">
        <v>192</v>
      </c>
      <c r="C185" s="54" t="s">
        <v>38</v>
      </c>
      <c r="D185" s="57" t="s">
        <v>138</v>
      </c>
      <c r="E185" s="57" t="s">
        <v>147</v>
      </c>
      <c r="F185" s="54" t="s">
        <v>193</v>
      </c>
      <c r="G185" s="56"/>
      <c r="H185" s="49">
        <f>H186</f>
        <v>1206.0999999999999</v>
      </c>
      <c r="I185" s="49">
        <f t="shared" ref="I185:J186" si="22">I186</f>
        <v>0</v>
      </c>
      <c r="J185" s="49">
        <f t="shared" si="22"/>
        <v>0</v>
      </c>
    </row>
    <row r="186" spans="1:10" s="16" customFormat="1" ht="37.5" customHeight="1" x14ac:dyDescent="0.25">
      <c r="A186" s="79"/>
      <c r="B186" s="23" t="s">
        <v>49</v>
      </c>
      <c r="C186" s="54" t="s">
        <v>38</v>
      </c>
      <c r="D186" s="57" t="s">
        <v>138</v>
      </c>
      <c r="E186" s="57" t="s">
        <v>147</v>
      </c>
      <c r="F186" s="54" t="s">
        <v>193</v>
      </c>
      <c r="G186" s="56">
        <v>200</v>
      </c>
      <c r="H186" s="49">
        <f>H187</f>
        <v>1206.0999999999999</v>
      </c>
      <c r="I186" s="49">
        <f t="shared" si="22"/>
        <v>0</v>
      </c>
      <c r="J186" s="49">
        <f t="shared" si="22"/>
        <v>0</v>
      </c>
    </row>
    <row r="187" spans="1:10" s="16" customFormat="1" ht="41.25" customHeight="1" x14ac:dyDescent="0.25">
      <c r="A187" s="79"/>
      <c r="B187" s="25" t="s">
        <v>50</v>
      </c>
      <c r="C187" s="54" t="s">
        <v>38</v>
      </c>
      <c r="D187" s="57" t="s">
        <v>138</v>
      </c>
      <c r="E187" s="57" t="s">
        <v>147</v>
      </c>
      <c r="F187" s="54" t="s">
        <v>193</v>
      </c>
      <c r="G187" s="56">
        <v>240</v>
      </c>
      <c r="H187" s="49">
        <v>1206.0999999999999</v>
      </c>
      <c r="I187" s="49">
        <v>0</v>
      </c>
      <c r="J187" s="49">
        <v>0</v>
      </c>
    </row>
    <row r="188" spans="1:10" s="16" customFormat="1" ht="31.5" customHeight="1" x14ac:dyDescent="0.25">
      <c r="B188" s="25" t="s">
        <v>108</v>
      </c>
      <c r="C188" s="54" t="s">
        <v>38</v>
      </c>
      <c r="D188" s="57" t="s">
        <v>138</v>
      </c>
      <c r="E188" s="57" t="s">
        <v>147</v>
      </c>
      <c r="F188" s="61" t="s">
        <v>110</v>
      </c>
      <c r="G188" s="58"/>
      <c r="H188" s="49">
        <f>H190</f>
        <v>301.52999999999997</v>
      </c>
      <c r="I188" s="49">
        <f>I190</f>
        <v>138</v>
      </c>
      <c r="J188" s="49">
        <f>J190</f>
        <v>138</v>
      </c>
    </row>
    <row r="189" spans="1:10" s="16" customFormat="1" ht="33" customHeight="1" x14ac:dyDescent="0.25">
      <c r="A189" s="38"/>
      <c r="B189" s="23" t="s">
        <v>49</v>
      </c>
      <c r="C189" s="54" t="s">
        <v>38</v>
      </c>
      <c r="D189" s="57" t="s">
        <v>138</v>
      </c>
      <c r="E189" s="57" t="s">
        <v>147</v>
      </c>
      <c r="F189" s="61" t="s">
        <v>110</v>
      </c>
      <c r="G189" s="58">
        <v>200</v>
      </c>
      <c r="H189" s="49">
        <f>H190</f>
        <v>301.52999999999997</v>
      </c>
      <c r="I189" s="49">
        <f>I190</f>
        <v>138</v>
      </c>
      <c r="J189" s="49">
        <f>J190</f>
        <v>138</v>
      </c>
    </row>
    <row r="190" spans="1:10" s="16" customFormat="1" ht="35.25" customHeight="1" x14ac:dyDescent="0.25">
      <c r="A190" s="38"/>
      <c r="B190" s="25" t="s">
        <v>50</v>
      </c>
      <c r="C190" s="54" t="s">
        <v>38</v>
      </c>
      <c r="D190" s="57" t="s">
        <v>138</v>
      </c>
      <c r="E190" s="57" t="s">
        <v>147</v>
      </c>
      <c r="F190" s="61" t="s">
        <v>110</v>
      </c>
      <c r="G190" s="56">
        <v>240</v>
      </c>
      <c r="H190" s="49">
        <f>137.65-57.65+70+151.53</f>
        <v>301.52999999999997</v>
      </c>
      <c r="I190" s="49">
        <v>138</v>
      </c>
      <c r="J190" s="49">
        <v>138</v>
      </c>
    </row>
    <row r="191" spans="1:10" s="16" customFormat="1" ht="39.75" hidden="1" customHeight="1" x14ac:dyDescent="0.25">
      <c r="A191" s="38"/>
      <c r="B191" s="25" t="s">
        <v>111</v>
      </c>
      <c r="C191" s="54" t="s">
        <v>38</v>
      </c>
      <c r="D191" s="72" t="s">
        <v>138</v>
      </c>
      <c r="E191" s="72" t="s">
        <v>147</v>
      </c>
      <c r="F191" s="63" t="s">
        <v>112</v>
      </c>
      <c r="G191" s="56"/>
      <c r="H191" s="49">
        <f>H193</f>
        <v>0</v>
      </c>
      <c r="I191" s="49">
        <f>I193</f>
        <v>0</v>
      </c>
      <c r="J191" s="49">
        <f>J193</f>
        <v>0</v>
      </c>
    </row>
    <row r="192" spans="1:10" s="16" customFormat="1" ht="42" hidden="1" customHeight="1" x14ac:dyDescent="0.25">
      <c r="A192" s="38"/>
      <c r="B192" s="23" t="s">
        <v>49</v>
      </c>
      <c r="C192" s="54" t="s">
        <v>38</v>
      </c>
      <c r="D192" s="72" t="s">
        <v>138</v>
      </c>
      <c r="E192" s="72" t="s">
        <v>147</v>
      </c>
      <c r="F192" s="63" t="s">
        <v>112</v>
      </c>
      <c r="G192" s="56">
        <v>200</v>
      </c>
      <c r="H192" s="49">
        <f>H193</f>
        <v>0</v>
      </c>
      <c r="I192" s="49">
        <f>I193</f>
        <v>0</v>
      </c>
      <c r="J192" s="49">
        <f>J193</f>
        <v>0</v>
      </c>
    </row>
    <row r="193" spans="1:10" s="16" customFormat="1" ht="39.75" hidden="1" customHeight="1" x14ac:dyDescent="0.25">
      <c r="A193" s="38"/>
      <c r="B193" s="25" t="s">
        <v>50</v>
      </c>
      <c r="C193" s="54" t="s">
        <v>38</v>
      </c>
      <c r="D193" s="72" t="s">
        <v>138</v>
      </c>
      <c r="E193" s="72" t="s">
        <v>147</v>
      </c>
      <c r="F193" s="63" t="s">
        <v>112</v>
      </c>
      <c r="G193" s="56">
        <v>240</v>
      </c>
      <c r="H193" s="49">
        <v>0</v>
      </c>
      <c r="I193" s="49">
        <v>0</v>
      </c>
      <c r="J193" s="49">
        <v>0</v>
      </c>
    </row>
    <row r="194" spans="1:10" s="16" customFormat="1" ht="41.25" customHeight="1" x14ac:dyDescent="0.25">
      <c r="A194" s="38"/>
      <c r="B194" s="25" t="s">
        <v>111</v>
      </c>
      <c r="C194" s="54" t="s">
        <v>38</v>
      </c>
      <c r="D194" s="72" t="s">
        <v>138</v>
      </c>
      <c r="E194" s="72" t="s">
        <v>147</v>
      </c>
      <c r="F194" s="63" t="s">
        <v>155</v>
      </c>
      <c r="G194" s="58"/>
      <c r="H194" s="49">
        <f>H196</f>
        <v>0</v>
      </c>
      <c r="I194" s="49">
        <f>I196</f>
        <v>430</v>
      </c>
      <c r="J194" s="49">
        <f>J196</f>
        <v>430</v>
      </c>
    </row>
    <row r="195" spans="1:10" s="16" customFormat="1" ht="31.5" x14ac:dyDescent="0.25">
      <c r="A195" s="38"/>
      <c r="B195" s="23" t="s">
        <v>49</v>
      </c>
      <c r="C195" s="54" t="s">
        <v>38</v>
      </c>
      <c r="D195" s="57" t="s">
        <v>138</v>
      </c>
      <c r="E195" s="57" t="s">
        <v>147</v>
      </c>
      <c r="F195" s="61" t="s">
        <v>155</v>
      </c>
      <c r="G195" s="58">
        <v>200</v>
      </c>
      <c r="H195" s="49">
        <f>H196</f>
        <v>0</v>
      </c>
      <c r="I195" s="49">
        <f>I196</f>
        <v>430</v>
      </c>
      <c r="J195" s="49">
        <f>J196</f>
        <v>430</v>
      </c>
    </row>
    <row r="196" spans="1:10" s="16" customFormat="1" ht="40.5" customHeight="1" thickBot="1" x14ac:dyDescent="0.3">
      <c r="A196" s="38"/>
      <c r="B196" s="25" t="s">
        <v>50</v>
      </c>
      <c r="C196" s="54" t="s">
        <v>38</v>
      </c>
      <c r="D196" s="57" t="s">
        <v>138</v>
      </c>
      <c r="E196" s="57" t="s">
        <v>147</v>
      </c>
      <c r="F196" s="85" t="s">
        <v>155</v>
      </c>
      <c r="G196" s="86">
        <v>240</v>
      </c>
      <c r="H196" s="83">
        <f>431.53-431.53</f>
        <v>0</v>
      </c>
      <c r="I196" s="83">
        <v>430</v>
      </c>
      <c r="J196" s="83">
        <v>430</v>
      </c>
    </row>
    <row r="197" spans="1:10" s="16" customFormat="1" ht="89.25" customHeight="1" x14ac:dyDescent="0.25">
      <c r="A197" s="38"/>
      <c r="B197" s="89" t="s">
        <v>198</v>
      </c>
      <c r="C197" s="53" t="s">
        <v>38</v>
      </c>
      <c r="D197" s="53" t="s">
        <v>138</v>
      </c>
      <c r="E197" s="53" t="s">
        <v>147</v>
      </c>
      <c r="F197" s="53"/>
      <c r="G197" s="59"/>
      <c r="H197" s="45">
        <f>H198</f>
        <v>548.89428999999996</v>
      </c>
      <c r="I197" s="45">
        <f t="shared" ref="I197:J197" si="23">I198</f>
        <v>0</v>
      </c>
      <c r="J197" s="45">
        <f t="shared" si="23"/>
        <v>0</v>
      </c>
    </row>
    <row r="198" spans="1:10" s="16" customFormat="1" ht="54.75" customHeight="1" x14ac:dyDescent="0.25">
      <c r="A198" s="38"/>
      <c r="B198" s="90" t="s">
        <v>202</v>
      </c>
      <c r="C198" s="54" t="s">
        <v>38</v>
      </c>
      <c r="D198" s="57" t="s">
        <v>138</v>
      </c>
      <c r="E198" s="57" t="s">
        <v>147</v>
      </c>
      <c r="F198" s="54" t="s">
        <v>203</v>
      </c>
      <c r="G198" s="59"/>
      <c r="H198" s="45">
        <f>H202+H199</f>
        <v>548.89428999999996</v>
      </c>
      <c r="I198" s="45">
        <f>I202</f>
        <v>0</v>
      </c>
      <c r="J198" s="45">
        <f>J202</f>
        <v>0</v>
      </c>
    </row>
    <row r="199" spans="1:10" s="16" customFormat="1" ht="54.75" customHeight="1" x14ac:dyDescent="0.25">
      <c r="A199" s="38"/>
      <c r="B199" s="94" t="s">
        <v>205</v>
      </c>
      <c r="C199" s="54" t="s">
        <v>38</v>
      </c>
      <c r="D199" s="57" t="s">
        <v>138</v>
      </c>
      <c r="E199" s="57" t="s">
        <v>147</v>
      </c>
      <c r="F199" s="87" t="s">
        <v>206</v>
      </c>
      <c r="G199" s="95"/>
      <c r="H199" s="96">
        <f>H200</f>
        <v>508.82499999999999</v>
      </c>
      <c r="I199" s="84">
        <f t="shared" ref="I199:J200" si="24">I200</f>
        <v>0</v>
      </c>
      <c r="J199" s="84">
        <f t="shared" si="24"/>
        <v>0</v>
      </c>
    </row>
    <row r="200" spans="1:10" s="16" customFormat="1" ht="54.75" customHeight="1" x14ac:dyDescent="0.25">
      <c r="A200" s="38"/>
      <c r="B200" s="23" t="s">
        <v>49</v>
      </c>
      <c r="C200" s="54" t="s">
        <v>38</v>
      </c>
      <c r="D200" s="57" t="s">
        <v>138</v>
      </c>
      <c r="E200" s="57" t="s">
        <v>147</v>
      </c>
      <c r="F200" s="87" t="s">
        <v>206</v>
      </c>
      <c r="G200" s="95"/>
      <c r="H200" s="84">
        <f>H201</f>
        <v>508.82499999999999</v>
      </c>
      <c r="I200" s="84">
        <f t="shared" si="24"/>
        <v>0</v>
      </c>
      <c r="J200" s="84">
        <f t="shared" si="24"/>
        <v>0</v>
      </c>
    </row>
    <row r="201" spans="1:10" s="16" customFormat="1" ht="54.75" customHeight="1" x14ac:dyDescent="0.25">
      <c r="A201" s="38"/>
      <c r="B201" s="25" t="s">
        <v>50</v>
      </c>
      <c r="C201" s="54" t="s">
        <v>38</v>
      </c>
      <c r="D201" s="57" t="s">
        <v>138</v>
      </c>
      <c r="E201" s="57" t="s">
        <v>147</v>
      </c>
      <c r="F201" s="87" t="s">
        <v>206</v>
      </c>
      <c r="G201" s="95"/>
      <c r="H201" s="84">
        <v>508.82499999999999</v>
      </c>
      <c r="I201" s="84">
        <v>0</v>
      </c>
      <c r="J201" s="84">
        <v>0</v>
      </c>
    </row>
    <row r="202" spans="1:10" s="16" customFormat="1" ht="41.25" customHeight="1" thickBot="1" x14ac:dyDescent="0.3">
      <c r="A202" s="38"/>
      <c r="B202" s="82" t="s">
        <v>201</v>
      </c>
      <c r="C202" s="54" t="s">
        <v>38</v>
      </c>
      <c r="D202" s="57" t="s">
        <v>138</v>
      </c>
      <c r="E202" s="57" t="s">
        <v>147</v>
      </c>
      <c r="F202" s="87" t="s">
        <v>200</v>
      </c>
      <c r="G202" s="88"/>
      <c r="H202" s="84">
        <f>H203</f>
        <v>40.069290000000002</v>
      </c>
      <c r="I202" s="84">
        <f t="shared" ref="I202:I203" si="25">I203</f>
        <v>0</v>
      </c>
      <c r="J202" s="84">
        <f t="shared" ref="J202:J203" si="26">J203</f>
        <v>0</v>
      </c>
    </row>
    <row r="203" spans="1:10" s="16" customFormat="1" ht="37.5" customHeight="1" x14ac:dyDescent="0.25">
      <c r="A203" s="38"/>
      <c r="B203" s="23" t="s">
        <v>49</v>
      </c>
      <c r="C203" s="54" t="s">
        <v>38</v>
      </c>
      <c r="D203" s="57" t="s">
        <v>138</v>
      </c>
      <c r="E203" s="57" t="s">
        <v>147</v>
      </c>
      <c r="F203" s="54" t="s">
        <v>200</v>
      </c>
      <c r="G203" s="56">
        <v>200</v>
      </c>
      <c r="H203" s="49">
        <f>H204</f>
        <v>40.069290000000002</v>
      </c>
      <c r="I203" s="49">
        <f t="shared" si="25"/>
        <v>0</v>
      </c>
      <c r="J203" s="49">
        <f t="shared" si="26"/>
        <v>0</v>
      </c>
    </row>
    <row r="204" spans="1:10" s="16" customFormat="1" ht="38.25" customHeight="1" x14ac:dyDescent="0.25">
      <c r="A204" s="38"/>
      <c r="B204" s="25" t="s">
        <v>50</v>
      </c>
      <c r="C204" s="54" t="s">
        <v>38</v>
      </c>
      <c r="D204" s="57" t="s">
        <v>138</v>
      </c>
      <c r="E204" s="57" t="s">
        <v>147</v>
      </c>
      <c r="F204" s="54" t="s">
        <v>200</v>
      </c>
      <c r="G204" s="56">
        <v>240</v>
      </c>
      <c r="H204" s="49">
        <v>40.069290000000002</v>
      </c>
      <c r="I204" s="77">
        <v>0</v>
      </c>
      <c r="J204" s="77">
        <v>0</v>
      </c>
    </row>
    <row r="205" spans="1:10" s="16" customFormat="1" ht="49.5" customHeight="1" x14ac:dyDescent="0.25">
      <c r="B205" s="31" t="s">
        <v>69</v>
      </c>
      <c r="C205" s="54" t="s">
        <v>38</v>
      </c>
      <c r="D205" s="57" t="s">
        <v>138</v>
      </c>
      <c r="E205" s="57" t="s">
        <v>147</v>
      </c>
      <c r="F205" s="60" t="s">
        <v>70</v>
      </c>
      <c r="G205" s="59"/>
      <c r="H205" s="45">
        <f>H206</f>
        <v>1414.06143</v>
      </c>
      <c r="I205" s="45">
        <f t="shared" ref="I205:J206" si="27">I206</f>
        <v>1787.8865099999998</v>
      </c>
      <c r="J205" s="45">
        <f t="shared" si="27"/>
        <v>1642.02026</v>
      </c>
    </row>
    <row r="206" spans="1:10" s="16" customFormat="1" ht="20.25" customHeight="1" x14ac:dyDescent="0.25">
      <c r="A206" s="38"/>
      <c r="B206" s="23" t="s">
        <v>71</v>
      </c>
      <c r="C206" s="54" t="s">
        <v>38</v>
      </c>
      <c r="D206" s="57" t="s">
        <v>138</v>
      </c>
      <c r="E206" s="57" t="s">
        <v>147</v>
      </c>
      <c r="F206" s="61" t="s">
        <v>72</v>
      </c>
      <c r="G206" s="56"/>
      <c r="H206" s="49">
        <f>H207</f>
        <v>1414.06143</v>
      </c>
      <c r="I206" s="49">
        <f t="shared" si="27"/>
        <v>1787.8865099999998</v>
      </c>
      <c r="J206" s="49">
        <f t="shared" si="27"/>
        <v>1642.02026</v>
      </c>
    </row>
    <row r="207" spans="1:10" s="16" customFormat="1" ht="20.25" customHeight="1" x14ac:dyDescent="0.25">
      <c r="A207" s="38"/>
      <c r="B207" s="23" t="s">
        <v>71</v>
      </c>
      <c r="C207" s="54" t="s">
        <v>38</v>
      </c>
      <c r="D207" s="57" t="s">
        <v>138</v>
      </c>
      <c r="E207" s="57" t="s">
        <v>147</v>
      </c>
      <c r="F207" s="61" t="s">
        <v>73</v>
      </c>
      <c r="G207" s="56"/>
      <c r="H207" s="49">
        <f>H213+H216+H208</f>
        <v>1414.06143</v>
      </c>
      <c r="I207" s="49">
        <f>I213</f>
        <v>1787.8865099999998</v>
      </c>
      <c r="J207" s="49">
        <f>J213</f>
        <v>1642.02026</v>
      </c>
    </row>
    <row r="208" spans="1:10" s="16" customFormat="1" ht="37.5" customHeight="1" x14ac:dyDescent="0.25">
      <c r="A208" s="38"/>
      <c r="B208" s="23" t="s">
        <v>204</v>
      </c>
      <c r="C208" s="54" t="s">
        <v>38</v>
      </c>
      <c r="D208" s="57" t="s">
        <v>138</v>
      </c>
      <c r="E208" s="57" t="s">
        <v>147</v>
      </c>
      <c r="F208" s="61" t="s">
        <v>197</v>
      </c>
      <c r="G208" s="56"/>
      <c r="H208" s="49">
        <f>H209+H211</f>
        <v>72.261430000000004</v>
      </c>
      <c r="I208" s="49">
        <f t="shared" ref="I208:J208" si="28">I209+I211</f>
        <v>0</v>
      </c>
      <c r="J208" s="49">
        <f t="shared" si="28"/>
        <v>0</v>
      </c>
    </row>
    <row r="209" spans="1:10" s="16" customFormat="1" ht="36.75" customHeight="1" x14ac:dyDescent="0.25">
      <c r="A209" s="38"/>
      <c r="B209" s="23" t="s">
        <v>49</v>
      </c>
      <c r="C209" s="54" t="s">
        <v>38</v>
      </c>
      <c r="D209" s="57" t="s">
        <v>138</v>
      </c>
      <c r="E209" s="57" t="s">
        <v>147</v>
      </c>
      <c r="F209" s="61" t="s">
        <v>197</v>
      </c>
      <c r="G209" s="56">
        <v>200</v>
      </c>
      <c r="H209" s="49">
        <f>H210</f>
        <v>70</v>
      </c>
      <c r="I209" s="49">
        <f t="shared" ref="I209:J209" si="29">I210</f>
        <v>0</v>
      </c>
      <c r="J209" s="49">
        <f t="shared" si="29"/>
        <v>0</v>
      </c>
    </row>
    <row r="210" spans="1:10" s="16" customFormat="1" ht="39" customHeight="1" x14ac:dyDescent="0.25">
      <c r="A210" s="38"/>
      <c r="B210" s="25" t="s">
        <v>50</v>
      </c>
      <c r="C210" s="54" t="s">
        <v>38</v>
      </c>
      <c r="D210" s="57" t="s">
        <v>138</v>
      </c>
      <c r="E210" s="57" t="s">
        <v>147</v>
      </c>
      <c r="F210" s="61" t="s">
        <v>197</v>
      </c>
      <c r="G210" s="56">
        <v>240</v>
      </c>
      <c r="H210" s="49">
        <v>70</v>
      </c>
      <c r="I210" s="49">
        <v>0</v>
      </c>
      <c r="J210" s="49">
        <v>0</v>
      </c>
    </row>
    <row r="211" spans="1:10" s="16" customFormat="1" ht="24" customHeight="1" x14ac:dyDescent="0.25">
      <c r="A211" s="38"/>
      <c r="B211" s="23" t="s">
        <v>8</v>
      </c>
      <c r="C211" s="54" t="s">
        <v>38</v>
      </c>
      <c r="D211" s="57" t="s">
        <v>138</v>
      </c>
      <c r="E211" s="57" t="s">
        <v>147</v>
      </c>
      <c r="F211" s="61" t="s">
        <v>197</v>
      </c>
      <c r="G211" s="56">
        <v>800</v>
      </c>
      <c r="H211" s="49">
        <f>H212</f>
        <v>2.2614299999999998</v>
      </c>
      <c r="I211" s="49">
        <f t="shared" ref="I211:J211" si="30">I212</f>
        <v>0</v>
      </c>
      <c r="J211" s="49">
        <f t="shared" si="30"/>
        <v>0</v>
      </c>
    </row>
    <row r="212" spans="1:10" s="16" customFormat="1" ht="24.75" customHeight="1" x14ac:dyDescent="0.25">
      <c r="A212" s="38"/>
      <c r="B212" s="23" t="s">
        <v>189</v>
      </c>
      <c r="C212" s="54" t="s">
        <v>38</v>
      </c>
      <c r="D212" s="57" t="s">
        <v>138</v>
      </c>
      <c r="E212" s="57" t="s">
        <v>147</v>
      </c>
      <c r="F212" s="61" t="s">
        <v>197</v>
      </c>
      <c r="G212" s="56">
        <v>850</v>
      </c>
      <c r="H212" s="49">
        <v>2.2614299999999998</v>
      </c>
      <c r="I212" s="49">
        <v>0</v>
      </c>
      <c r="J212" s="49">
        <v>0</v>
      </c>
    </row>
    <row r="213" spans="1:10" s="16" customFormat="1" ht="35.25" customHeight="1" x14ac:dyDescent="0.25">
      <c r="A213" s="38"/>
      <c r="B213" s="23" t="s">
        <v>156</v>
      </c>
      <c r="C213" s="54" t="s">
        <v>38</v>
      </c>
      <c r="D213" s="57" t="s">
        <v>138</v>
      </c>
      <c r="E213" s="57" t="s">
        <v>147</v>
      </c>
      <c r="F213" s="61" t="s">
        <v>157</v>
      </c>
      <c r="G213" s="58"/>
      <c r="H213" s="49">
        <f>H215</f>
        <v>1091.8</v>
      </c>
      <c r="I213" s="49">
        <f>I215</f>
        <v>1787.8865099999998</v>
      </c>
      <c r="J213" s="49">
        <f>J215</f>
        <v>1642.02026</v>
      </c>
    </row>
    <row r="214" spans="1:10" s="16" customFormat="1" ht="36" customHeight="1" x14ac:dyDescent="0.25">
      <c r="A214" s="38"/>
      <c r="B214" s="23" t="s">
        <v>49</v>
      </c>
      <c r="C214" s="54" t="s">
        <v>38</v>
      </c>
      <c r="D214" s="57" t="s">
        <v>138</v>
      </c>
      <c r="E214" s="57" t="s">
        <v>147</v>
      </c>
      <c r="F214" s="61" t="s">
        <v>157</v>
      </c>
      <c r="G214" s="58">
        <v>200</v>
      </c>
      <c r="H214" s="49">
        <f>H215</f>
        <v>1091.8</v>
      </c>
      <c r="I214" s="49">
        <f>I215</f>
        <v>1787.8865099999998</v>
      </c>
      <c r="J214" s="49">
        <f>J215</f>
        <v>1642.02026</v>
      </c>
    </row>
    <row r="215" spans="1:10" s="16" customFormat="1" ht="36.75" customHeight="1" x14ac:dyDescent="0.25">
      <c r="A215" s="38"/>
      <c r="B215" s="25" t="s">
        <v>50</v>
      </c>
      <c r="C215" s="54" t="s">
        <v>38</v>
      </c>
      <c r="D215" s="57" t="s">
        <v>138</v>
      </c>
      <c r="E215" s="57" t="s">
        <v>147</v>
      </c>
      <c r="F215" s="61" t="s">
        <v>157</v>
      </c>
      <c r="G215" s="58">
        <v>240</v>
      </c>
      <c r="H215" s="93">
        <f>300+900-30.2-73-5</f>
        <v>1091.8</v>
      </c>
      <c r="I215" s="49">
        <f>895.33025-7.44374+900</f>
        <v>1787.8865099999998</v>
      </c>
      <c r="J215" s="49">
        <f>772.4-30.37974+900</f>
        <v>1642.02026</v>
      </c>
    </row>
    <row r="216" spans="1:10" s="16" customFormat="1" ht="36.75" customHeight="1" x14ac:dyDescent="0.25">
      <c r="A216" s="38"/>
      <c r="B216" s="25" t="s">
        <v>194</v>
      </c>
      <c r="C216" s="54" t="s">
        <v>38</v>
      </c>
      <c r="D216" s="57" t="s">
        <v>138</v>
      </c>
      <c r="E216" s="57" t="s">
        <v>147</v>
      </c>
      <c r="F216" s="61" t="s">
        <v>195</v>
      </c>
      <c r="G216" s="58"/>
      <c r="H216" s="49">
        <f>H217</f>
        <v>250</v>
      </c>
      <c r="I216" s="49">
        <f t="shared" ref="I216:J217" si="31">I217</f>
        <v>0</v>
      </c>
      <c r="J216" s="49">
        <f t="shared" si="31"/>
        <v>0</v>
      </c>
    </row>
    <row r="217" spans="1:10" s="16" customFormat="1" ht="36.75" customHeight="1" x14ac:dyDescent="0.25">
      <c r="A217" s="38"/>
      <c r="B217" s="23" t="s">
        <v>49</v>
      </c>
      <c r="C217" s="54" t="s">
        <v>38</v>
      </c>
      <c r="D217" s="57" t="s">
        <v>138</v>
      </c>
      <c r="E217" s="57" t="s">
        <v>147</v>
      </c>
      <c r="F217" s="61" t="s">
        <v>195</v>
      </c>
      <c r="G217" s="58">
        <v>200</v>
      </c>
      <c r="H217" s="49">
        <f>H218</f>
        <v>250</v>
      </c>
      <c r="I217" s="49">
        <f t="shared" si="31"/>
        <v>0</v>
      </c>
      <c r="J217" s="49">
        <f t="shared" si="31"/>
        <v>0</v>
      </c>
    </row>
    <row r="218" spans="1:10" s="16" customFormat="1" ht="36.75" customHeight="1" x14ac:dyDescent="0.25">
      <c r="A218" s="38"/>
      <c r="B218" s="25" t="s">
        <v>50</v>
      </c>
      <c r="C218" s="54" t="s">
        <v>38</v>
      </c>
      <c r="D218" s="57" t="s">
        <v>138</v>
      </c>
      <c r="E218" s="57" t="s">
        <v>147</v>
      </c>
      <c r="F218" s="61" t="s">
        <v>195</v>
      </c>
      <c r="G218" s="58">
        <v>240</v>
      </c>
      <c r="H218" s="49">
        <v>250</v>
      </c>
      <c r="I218" s="49">
        <v>0</v>
      </c>
      <c r="J218" s="49">
        <v>0</v>
      </c>
    </row>
    <row r="219" spans="1:10" s="16" customFormat="1" ht="15.75" x14ac:dyDescent="0.25">
      <c r="A219" s="38">
        <v>6</v>
      </c>
      <c r="B219" s="31" t="s">
        <v>16</v>
      </c>
      <c r="C219" s="53" t="s">
        <v>38</v>
      </c>
      <c r="D219" s="55" t="s">
        <v>158</v>
      </c>
      <c r="E219" s="55"/>
      <c r="F219" s="55"/>
      <c r="G219" s="38"/>
      <c r="H219" s="45">
        <f t="shared" ref="H219:J222" si="32">H220</f>
        <v>40</v>
      </c>
      <c r="I219" s="45">
        <f t="shared" si="32"/>
        <v>40</v>
      </c>
      <c r="J219" s="45">
        <f t="shared" si="32"/>
        <v>40</v>
      </c>
    </row>
    <row r="220" spans="1:10" s="16" customFormat="1" ht="18.75" customHeight="1" x14ac:dyDescent="0.25">
      <c r="A220" s="38"/>
      <c r="B220" s="31" t="s">
        <v>159</v>
      </c>
      <c r="C220" s="53" t="s">
        <v>38</v>
      </c>
      <c r="D220" s="55" t="s">
        <v>158</v>
      </c>
      <c r="E220" s="55" t="s">
        <v>160</v>
      </c>
      <c r="F220" s="55"/>
      <c r="G220" s="38"/>
      <c r="H220" s="45">
        <f t="shared" si="32"/>
        <v>40</v>
      </c>
      <c r="I220" s="45">
        <f t="shared" si="32"/>
        <v>40</v>
      </c>
      <c r="J220" s="45">
        <f t="shared" si="32"/>
        <v>40</v>
      </c>
    </row>
    <row r="221" spans="1:10" s="16" customFormat="1" ht="74.25" customHeight="1" x14ac:dyDescent="0.25">
      <c r="A221" s="38"/>
      <c r="B221" s="31" t="s">
        <v>187</v>
      </c>
      <c r="C221" s="53" t="s">
        <v>38</v>
      </c>
      <c r="D221" s="55" t="s">
        <v>158</v>
      </c>
      <c r="E221" s="55" t="s">
        <v>160</v>
      </c>
      <c r="F221" s="60" t="s">
        <v>161</v>
      </c>
      <c r="G221" s="38"/>
      <c r="H221" s="45">
        <f t="shared" si="32"/>
        <v>40</v>
      </c>
      <c r="I221" s="45">
        <f t="shared" si="32"/>
        <v>40</v>
      </c>
      <c r="J221" s="45">
        <f t="shared" si="32"/>
        <v>40</v>
      </c>
    </row>
    <row r="222" spans="1:10" s="16" customFormat="1" ht="31.5" customHeight="1" x14ac:dyDescent="0.25">
      <c r="A222" s="38"/>
      <c r="B222" s="23" t="s">
        <v>162</v>
      </c>
      <c r="C222" s="54" t="s">
        <v>38</v>
      </c>
      <c r="D222" s="57" t="s">
        <v>158</v>
      </c>
      <c r="E222" s="57" t="s">
        <v>160</v>
      </c>
      <c r="F222" s="61" t="s">
        <v>163</v>
      </c>
      <c r="G222" s="58"/>
      <c r="H222" s="49">
        <f t="shared" si="32"/>
        <v>40</v>
      </c>
      <c r="I222" s="49">
        <f t="shared" si="32"/>
        <v>40</v>
      </c>
      <c r="J222" s="49">
        <f t="shared" si="32"/>
        <v>40</v>
      </c>
    </row>
    <row r="223" spans="1:10" s="16" customFormat="1" ht="27.75" customHeight="1" x14ac:dyDescent="0.25">
      <c r="A223" s="38"/>
      <c r="B223" s="23" t="s">
        <v>164</v>
      </c>
      <c r="C223" s="54" t="s">
        <v>38</v>
      </c>
      <c r="D223" s="57" t="s">
        <v>158</v>
      </c>
      <c r="E223" s="57" t="s">
        <v>160</v>
      </c>
      <c r="F223" s="61" t="s">
        <v>165</v>
      </c>
      <c r="G223" s="58"/>
      <c r="H223" s="49">
        <f>H225</f>
        <v>40</v>
      </c>
      <c r="I223" s="49">
        <f>I225</f>
        <v>40</v>
      </c>
      <c r="J223" s="49">
        <f>J225</f>
        <v>40</v>
      </c>
    </row>
    <row r="224" spans="1:10" s="16" customFormat="1" ht="29.25" customHeight="1" x14ac:dyDescent="0.25">
      <c r="A224" s="38"/>
      <c r="B224" s="23" t="s">
        <v>49</v>
      </c>
      <c r="C224" s="54" t="s">
        <v>38</v>
      </c>
      <c r="D224" s="57" t="s">
        <v>158</v>
      </c>
      <c r="E224" s="57" t="s">
        <v>160</v>
      </c>
      <c r="F224" s="61" t="s">
        <v>165</v>
      </c>
      <c r="G224" s="58">
        <v>200</v>
      </c>
      <c r="H224" s="49">
        <f>H225</f>
        <v>40</v>
      </c>
      <c r="I224" s="49">
        <f>I225</f>
        <v>40</v>
      </c>
      <c r="J224" s="49">
        <f>J225</f>
        <v>40</v>
      </c>
    </row>
    <row r="225" spans="1:10" s="16" customFormat="1" ht="34.5" customHeight="1" x14ac:dyDescent="0.25">
      <c r="A225" s="38"/>
      <c r="B225" s="25" t="s">
        <v>50</v>
      </c>
      <c r="C225" s="54" t="s">
        <v>38</v>
      </c>
      <c r="D225" s="57" t="s">
        <v>158</v>
      </c>
      <c r="E225" s="57" t="s">
        <v>160</v>
      </c>
      <c r="F225" s="61" t="s">
        <v>165</v>
      </c>
      <c r="G225" s="58">
        <v>240</v>
      </c>
      <c r="H225" s="49">
        <f>30+10</f>
        <v>40</v>
      </c>
      <c r="I225" s="49">
        <v>40</v>
      </c>
      <c r="J225" s="49">
        <v>40</v>
      </c>
    </row>
    <row r="226" spans="1:10" s="16" customFormat="1" ht="18.75" customHeight="1" x14ac:dyDescent="0.25">
      <c r="A226" s="38">
        <v>7</v>
      </c>
      <c r="B226" s="31" t="s">
        <v>18</v>
      </c>
      <c r="C226" s="53" t="s">
        <v>38</v>
      </c>
      <c r="D226" s="55">
        <v>1000</v>
      </c>
      <c r="E226" s="55"/>
      <c r="F226" s="55"/>
      <c r="G226" s="38"/>
      <c r="H226" s="45">
        <f t="shared" ref="H226:J230" si="33">H227</f>
        <v>408.548</v>
      </c>
      <c r="I226" s="45">
        <f t="shared" si="33"/>
        <v>409</v>
      </c>
      <c r="J226" s="45">
        <f t="shared" si="33"/>
        <v>409</v>
      </c>
    </row>
    <row r="227" spans="1:10" s="16" customFormat="1" ht="19.5" customHeight="1" x14ac:dyDescent="0.25">
      <c r="A227" s="38"/>
      <c r="B227" s="31" t="s">
        <v>26</v>
      </c>
      <c r="C227" s="53" t="s">
        <v>38</v>
      </c>
      <c r="D227" s="55">
        <v>1000</v>
      </c>
      <c r="E227" s="55">
        <v>1001</v>
      </c>
      <c r="F227" s="55"/>
      <c r="G227" s="38"/>
      <c r="H227" s="45">
        <f t="shared" si="33"/>
        <v>408.548</v>
      </c>
      <c r="I227" s="45">
        <f t="shared" si="33"/>
        <v>409</v>
      </c>
      <c r="J227" s="45">
        <f t="shared" si="33"/>
        <v>409</v>
      </c>
    </row>
    <row r="228" spans="1:10" s="16" customFormat="1" ht="54.75" customHeight="1" x14ac:dyDescent="0.25">
      <c r="A228" s="38"/>
      <c r="B228" s="31" t="s">
        <v>69</v>
      </c>
      <c r="C228" s="53" t="s">
        <v>38</v>
      </c>
      <c r="D228" s="55">
        <v>1000</v>
      </c>
      <c r="E228" s="55">
        <v>1001</v>
      </c>
      <c r="F228" s="60" t="s">
        <v>70</v>
      </c>
      <c r="G228" s="38"/>
      <c r="H228" s="45">
        <f t="shared" si="33"/>
        <v>408.548</v>
      </c>
      <c r="I228" s="45">
        <f t="shared" si="33"/>
        <v>409</v>
      </c>
      <c r="J228" s="45">
        <f t="shared" si="33"/>
        <v>409</v>
      </c>
    </row>
    <row r="229" spans="1:10" s="16" customFormat="1" ht="18" customHeight="1" x14ac:dyDescent="0.25">
      <c r="A229" s="38"/>
      <c r="B229" s="23" t="s">
        <v>71</v>
      </c>
      <c r="C229" s="54" t="s">
        <v>38</v>
      </c>
      <c r="D229" s="57">
        <v>1000</v>
      </c>
      <c r="E229" s="57">
        <v>1001</v>
      </c>
      <c r="F229" s="61" t="s">
        <v>72</v>
      </c>
      <c r="G229" s="58"/>
      <c r="H229" s="49">
        <f t="shared" si="33"/>
        <v>408.548</v>
      </c>
      <c r="I229" s="49">
        <f t="shared" si="33"/>
        <v>409</v>
      </c>
      <c r="J229" s="49">
        <f t="shared" si="33"/>
        <v>409</v>
      </c>
    </row>
    <row r="230" spans="1:10" s="16" customFormat="1" ht="18" customHeight="1" x14ac:dyDescent="0.25">
      <c r="A230" s="38"/>
      <c r="B230" s="23" t="s">
        <v>71</v>
      </c>
      <c r="C230" s="54" t="s">
        <v>38</v>
      </c>
      <c r="D230" s="57">
        <v>1000</v>
      </c>
      <c r="E230" s="57">
        <v>1001</v>
      </c>
      <c r="F230" s="61" t="s">
        <v>73</v>
      </c>
      <c r="G230" s="58"/>
      <c r="H230" s="49">
        <f t="shared" si="33"/>
        <v>408.548</v>
      </c>
      <c r="I230" s="49">
        <f t="shared" si="33"/>
        <v>409</v>
      </c>
      <c r="J230" s="49">
        <f t="shared" si="33"/>
        <v>409</v>
      </c>
    </row>
    <row r="231" spans="1:10" s="16" customFormat="1" ht="16.5" customHeight="1" x14ac:dyDescent="0.25">
      <c r="A231" s="38"/>
      <c r="B231" s="23" t="s">
        <v>166</v>
      </c>
      <c r="C231" s="54" t="s">
        <v>38</v>
      </c>
      <c r="D231" s="57">
        <v>1000</v>
      </c>
      <c r="E231" s="57">
        <v>1001</v>
      </c>
      <c r="F231" s="61" t="s">
        <v>167</v>
      </c>
      <c r="G231" s="58"/>
      <c r="H231" s="49">
        <f>H233</f>
        <v>408.548</v>
      </c>
      <c r="I231" s="49">
        <f>I233</f>
        <v>409</v>
      </c>
      <c r="J231" s="49">
        <f>J233</f>
        <v>409</v>
      </c>
    </row>
    <row r="232" spans="1:10" s="16" customFormat="1" ht="27" customHeight="1" x14ac:dyDescent="0.25">
      <c r="A232" s="38"/>
      <c r="B232" s="23" t="s">
        <v>17</v>
      </c>
      <c r="C232" s="54" t="s">
        <v>38</v>
      </c>
      <c r="D232" s="57">
        <v>1000</v>
      </c>
      <c r="E232" s="57">
        <v>1001</v>
      </c>
      <c r="F232" s="61" t="s">
        <v>167</v>
      </c>
      <c r="G232" s="58">
        <v>300</v>
      </c>
      <c r="H232" s="49">
        <f>H233</f>
        <v>408.548</v>
      </c>
      <c r="I232" s="49">
        <f>I233</f>
        <v>409</v>
      </c>
      <c r="J232" s="49">
        <f>J233</f>
        <v>409</v>
      </c>
    </row>
    <row r="233" spans="1:10" s="16" customFormat="1" ht="43.5" customHeight="1" x14ac:dyDescent="0.25">
      <c r="A233" s="38"/>
      <c r="B233" s="23" t="s">
        <v>168</v>
      </c>
      <c r="C233" s="54" t="s">
        <v>38</v>
      </c>
      <c r="D233" s="57">
        <v>1000</v>
      </c>
      <c r="E233" s="57">
        <v>1001</v>
      </c>
      <c r="F233" s="61" t="s">
        <v>167</v>
      </c>
      <c r="G233" s="58">
        <v>320</v>
      </c>
      <c r="H233" s="49">
        <v>408.548</v>
      </c>
      <c r="I233" s="49">
        <v>409</v>
      </c>
      <c r="J233" s="49">
        <v>409</v>
      </c>
    </row>
    <row r="234" spans="1:10" s="18" customFormat="1" ht="20.25" customHeight="1" x14ac:dyDescent="0.25">
      <c r="A234" s="38">
        <v>8</v>
      </c>
      <c r="B234" s="19" t="s">
        <v>25</v>
      </c>
      <c r="C234" s="53" t="s">
        <v>38</v>
      </c>
      <c r="D234" s="55">
        <v>1100</v>
      </c>
      <c r="E234" s="55"/>
      <c r="F234" s="60"/>
      <c r="G234" s="38"/>
      <c r="H234" s="45">
        <f>H235</f>
        <v>20</v>
      </c>
      <c r="I234" s="45">
        <f>I235</f>
        <v>20</v>
      </c>
      <c r="J234" s="45">
        <f>J235</f>
        <v>20</v>
      </c>
    </row>
    <row r="235" spans="1:10" s="16" customFormat="1" ht="30.75" customHeight="1" x14ac:dyDescent="0.25">
      <c r="A235" s="38"/>
      <c r="B235" s="31" t="s">
        <v>169</v>
      </c>
      <c r="C235" s="53" t="s">
        <v>38</v>
      </c>
      <c r="D235" s="55">
        <v>1100</v>
      </c>
      <c r="E235" s="55" t="s">
        <v>188</v>
      </c>
      <c r="F235" s="55"/>
      <c r="G235" s="38"/>
      <c r="H235" s="45">
        <f>H236</f>
        <v>20</v>
      </c>
      <c r="I235" s="45">
        <f t="shared" ref="I235:J237" si="34">I236</f>
        <v>20</v>
      </c>
      <c r="J235" s="45">
        <f t="shared" si="34"/>
        <v>20</v>
      </c>
    </row>
    <row r="236" spans="1:10" s="16" customFormat="1" ht="62.25" customHeight="1" x14ac:dyDescent="0.25">
      <c r="A236" s="38"/>
      <c r="B236" s="31" t="s">
        <v>187</v>
      </c>
      <c r="C236" s="53" t="s">
        <v>38</v>
      </c>
      <c r="D236" s="55" t="s">
        <v>170</v>
      </c>
      <c r="E236" s="55" t="s">
        <v>188</v>
      </c>
      <c r="F236" s="60" t="s">
        <v>161</v>
      </c>
      <c r="G236" s="38"/>
      <c r="H236" s="45">
        <f>H237</f>
        <v>20</v>
      </c>
      <c r="I236" s="45">
        <f t="shared" si="34"/>
        <v>20</v>
      </c>
      <c r="J236" s="45">
        <f t="shared" si="34"/>
        <v>20</v>
      </c>
    </row>
    <row r="237" spans="1:10" s="16" customFormat="1" ht="21.75" customHeight="1" x14ac:dyDescent="0.25">
      <c r="A237" s="38"/>
      <c r="B237" s="23" t="s">
        <v>171</v>
      </c>
      <c r="C237" s="54" t="s">
        <v>38</v>
      </c>
      <c r="D237" s="57" t="s">
        <v>170</v>
      </c>
      <c r="E237" s="57" t="s">
        <v>188</v>
      </c>
      <c r="F237" s="61" t="s">
        <v>172</v>
      </c>
      <c r="G237" s="58"/>
      <c r="H237" s="49">
        <f>H238</f>
        <v>20</v>
      </c>
      <c r="I237" s="49">
        <f t="shared" si="34"/>
        <v>20</v>
      </c>
      <c r="J237" s="49">
        <f t="shared" si="34"/>
        <v>20</v>
      </c>
    </row>
    <row r="238" spans="1:10" s="16" customFormat="1" ht="37.5" customHeight="1" x14ac:dyDescent="0.25">
      <c r="A238" s="38"/>
      <c r="B238" s="23" t="s">
        <v>173</v>
      </c>
      <c r="C238" s="54" t="s">
        <v>38</v>
      </c>
      <c r="D238" s="57" t="s">
        <v>170</v>
      </c>
      <c r="E238" s="57" t="s">
        <v>188</v>
      </c>
      <c r="F238" s="61" t="s">
        <v>174</v>
      </c>
      <c r="G238" s="58"/>
      <c r="H238" s="49">
        <f>H240</f>
        <v>20</v>
      </c>
      <c r="I238" s="49">
        <f>I240</f>
        <v>20</v>
      </c>
      <c r="J238" s="49">
        <f>J240</f>
        <v>20</v>
      </c>
    </row>
    <row r="239" spans="1:10" s="16" customFormat="1" ht="37.5" customHeight="1" x14ac:dyDescent="0.25">
      <c r="A239" s="38"/>
      <c r="B239" s="23" t="s">
        <v>49</v>
      </c>
      <c r="C239" s="54" t="s">
        <v>38</v>
      </c>
      <c r="D239" s="57" t="s">
        <v>170</v>
      </c>
      <c r="E239" s="57" t="s">
        <v>188</v>
      </c>
      <c r="F239" s="61" t="s">
        <v>174</v>
      </c>
      <c r="G239" s="58">
        <v>200</v>
      </c>
      <c r="H239" s="49">
        <f>H240</f>
        <v>20</v>
      </c>
      <c r="I239" s="49">
        <f>I240</f>
        <v>20</v>
      </c>
      <c r="J239" s="49">
        <f>J240</f>
        <v>20</v>
      </c>
    </row>
    <row r="240" spans="1:10" s="16" customFormat="1" ht="40.5" customHeight="1" x14ac:dyDescent="0.25">
      <c r="A240" s="38"/>
      <c r="B240" s="25" t="s">
        <v>50</v>
      </c>
      <c r="C240" s="54" t="s">
        <v>38</v>
      </c>
      <c r="D240" s="57" t="s">
        <v>170</v>
      </c>
      <c r="E240" s="57" t="s">
        <v>188</v>
      </c>
      <c r="F240" s="61" t="s">
        <v>174</v>
      </c>
      <c r="G240" s="58">
        <v>240</v>
      </c>
      <c r="H240" s="49">
        <f>30-10</f>
        <v>20</v>
      </c>
      <c r="I240" s="49">
        <v>20</v>
      </c>
      <c r="J240" s="49">
        <v>20</v>
      </c>
    </row>
  </sheetData>
  <autoFilter ref="B17:J240"/>
  <mergeCells count="15">
    <mergeCell ref="I2:J2"/>
    <mergeCell ref="I3:J3"/>
    <mergeCell ref="A15:A16"/>
    <mergeCell ref="I7:J7"/>
    <mergeCell ref="I8:J8"/>
    <mergeCell ref="H15:J15"/>
    <mergeCell ref="B11:J11"/>
    <mergeCell ref="B12:J12"/>
    <mergeCell ref="B13:J13"/>
    <mergeCell ref="B15:B16"/>
    <mergeCell ref="C15:C16"/>
    <mergeCell ref="D15:D16"/>
    <mergeCell ref="E15:E16"/>
    <mergeCell ref="F15:F16"/>
    <mergeCell ref="G15:G16"/>
  </mergeCells>
  <pageMargins left="0.23622047244094491" right="0.23622047244094491" top="0.74803149606299213" bottom="0.74803149606299213" header="0.31496062992125984" footer="0.31496062992125984"/>
  <pageSetup paperSize="9" scale="60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Все года</vt:lpstr>
      <vt:lpstr>Лист1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User1</cp:lastModifiedBy>
  <cp:lastPrinted>2018-10-02T13:08:55Z</cp:lastPrinted>
  <dcterms:created xsi:type="dcterms:W3CDTF">2017-10-11T11:12:31Z</dcterms:created>
  <dcterms:modified xsi:type="dcterms:W3CDTF">2018-10-02T13:11:15Z</dcterms:modified>
</cp:coreProperties>
</file>